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66925"/>
  <mc:AlternateContent xmlns:mc="http://schemas.openxmlformats.org/markup-compatibility/2006">
    <mc:Choice Requires="x15">
      <x15ac:absPath xmlns:x15ac="http://schemas.microsoft.com/office/spreadsheetml/2010/11/ac" url="G:\sdfe\sdfcb\g-sdfcb\15-ESPACE COLLABORATIF\PLANIFICATION ECOLOGIQUE\08_Financement pérenne 2024\10_Cahier des charges\Version neutre\"/>
    </mc:Choice>
  </mc:AlternateContent>
  <xr:revisionPtr revIDLastSave="0" documentId="13_ncr:1_{B1A7BC7E-3621-49A5-A24C-26C223C4B06F}" xr6:coauthVersionLast="47" xr6:coauthVersionMax="47" xr10:uidLastSave="{00000000-0000-0000-0000-000000000000}"/>
  <bookViews>
    <workbookView xWindow="-28920" yWindow="-4620" windowWidth="29040" windowHeight="15720" tabRatio="617" xr2:uid="{00000000-000D-0000-FFFF-FFFF00000000}"/>
  </bookViews>
  <sheets>
    <sheet name="Notice" sheetId="1" r:id="rId1"/>
    <sheet name="Demande_d'aide" sheetId="2" r:id="rId2"/>
    <sheet name="Saisie par le demandeur_FD_AG" sheetId="7" state="hidden" r:id="rId3"/>
    <sheet name="SAisie par le demandeur_FD_AC" sheetId="9" state="hidden" r:id="rId4"/>
    <sheet name="Données calculées" sheetId="8" state="hidden" r:id="rId5"/>
    <sheet name="données_demande_AG" sheetId="3" state="hidden" r:id="rId6"/>
    <sheet name="données_diagnostic_AC" sheetId="10" state="hidden" r:id="rId7"/>
    <sheet name="brm en plein 2024" sheetId="11" r:id="rId8"/>
    <sheet name="brm enricht FP 2024" sheetId="12" r:id="rId9"/>
    <sheet name="brm regarnis" sheetId="13" r:id="rId10"/>
    <sheet name="export_csv" sheetId="6" r:id="rId11"/>
  </sheets>
  <definedNames>
    <definedName name="_ftn1" localSheetId="3">'SAisie par le demandeur_FD_AC'!$B$82</definedName>
    <definedName name="_ftnref1" localSheetId="3">'SAisie par le demandeur_FD_AC'!$B$79</definedName>
    <definedName name="autre">données_demande_AG!$D$2:$D$10</definedName>
    <definedName name="bareme_enplein">données_demande_AG!$O$3:$P$47</definedName>
    <definedName name="bareme_enplein_bis">données_demande_AG!$Q$3:$R$113</definedName>
    <definedName name="bareme_enrcht16">données_demande_AG!$AA$3:$AB$74</definedName>
    <definedName name="bareme_enrcht9">données_demande_AG!$AO$3:$AP$74</definedName>
    <definedName name="bareme_regarnis">données_demande_AG!$AS$3:$AT$14</definedName>
    <definedName name="Cloisonnement">données_demande_AG!$AM$2:$AN$13</definedName>
    <definedName name="Essence">données_demande_AG!$G$2:$H$73</definedName>
    <definedName name="Essences">'Demande_d''aide'!$B$20:$Z$41</definedName>
    <definedName name="Ilot">données_demande_AG!$A$2:$A$24</definedName>
    <definedName name="incompatibilité">données_demande_AG!$D$2:$D$10</definedName>
    <definedName name="Liste_Devis_Bareme">données_demande_AG!$J$2:$J$3</definedName>
    <definedName name="Liste_essences">données_demande_AG!$G$2:$H$73</definedName>
    <definedName name="Liste_itinéraires">données_demande_AG!$E$2:$E$21</definedName>
    <definedName name="liste_opérations">données_demande_AG!$C$2:$C$7</definedName>
    <definedName name="Liste_Ténements">données_demande_AG!$F$2:$F$22</definedName>
    <definedName name="Liste_Volets">données_demande_AG!$B$2:$B$9</definedName>
    <definedName name="Liste_Zones">données_demande_AG!$I$2:$I$6</definedName>
    <definedName name="Maitrise_Oeuvre">données_demande_AG!$BQ$2:$BS$5</definedName>
    <definedName name="Opération5_MOE">données_demande_AG!$BS$6</definedName>
    <definedName name="option_enplein">données_demande_AG!$AX$3:$AY$32</definedName>
    <definedName name="option_enplein_op1">données_demande_AG!$AX$3:$AY$8</definedName>
    <definedName name="option_enrcht16">données_demande_AG!$AZ$3:$BA$50</definedName>
    <definedName name="option_enrcht16_op1">données_demande_AG!$BD$3:$BE$14</definedName>
    <definedName name="option_enrcht9">données_demande_AG!$BB$3:$BC$50</definedName>
    <definedName name="option_enrcht9_op1">données_demande_AG!$BF$3:$BG$14</definedName>
    <definedName name="PlafondPGden">données_demande_AG!$BH$3</definedName>
    <definedName name="PlafondPGNum">données_demande_AG!$BH$2</definedName>
    <definedName name="taux_volet">données_demande_AG!$BJ$2:$BN$9</definedName>
    <definedName name="Ténement">données_demande_AG!$F$2:$F$22</definedName>
    <definedName name="TranchesSurface">données_demande_AG!$BO$2:$BO$4</definedName>
    <definedName name="TranchesSurface_MOE">données_demande_AG!$BQ$2:$BQ$5</definedName>
    <definedName name="volets_taux">données_demande_AG!$BJ$2:$BJ$9</definedName>
    <definedName name="_xlnm.Print_Area" localSheetId="8">'brm enricht FP 2024'!$A$1:$Q$19</definedName>
    <definedName name="_xlnm.Print_Area" localSheetId="1">'Demande_d''aide'!$A$2:$Z$112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1" i="2" l="1"/>
  <c r="E81" i="2"/>
  <c r="F81" i="2"/>
  <c r="G81" i="2"/>
  <c r="H81" i="2"/>
  <c r="I81" i="2"/>
  <c r="J81" i="2"/>
  <c r="K81" i="2"/>
  <c r="L81" i="2"/>
  <c r="M81" i="2"/>
  <c r="N81" i="2"/>
  <c r="O81" i="2"/>
  <c r="P81" i="2"/>
  <c r="Q81" i="2"/>
  <c r="R81" i="2"/>
  <c r="S81" i="2"/>
  <c r="T81" i="2"/>
  <c r="U81" i="2"/>
  <c r="V81" i="2"/>
  <c r="W81" i="2"/>
  <c r="X81" i="2"/>
  <c r="Y81" i="2"/>
  <c r="Z81" i="2"/>
  <c r="D17" i="2"/>
  <c r="E17" i="2"/>
  <c r="F17" i="2"/>
  <c r="G17" i="2"/>
  <c r="H17" i="2"/>
  <c r="I17" i="2"/>
  <c r="J17" i="2"/>
  <c r="K17" i="2"/>
  <c r="L17" i="2"/>
  <c r="M17" i="2"/>
  <c r="N17" i="2"/>
  <c r="O17" i="2"/>
  <c r="P17" i="2"/>
  <c r="Q17" i="2"/>
  <c r="R17" i="2"/>
  <c r="S17" i="2"/>
  <c r="T17" i="2"/>
  <c r="U17" i="2"/>
  <c r="V17" i="2"/>
  <c r="W17" i="2"/>
  <c r="X17" i="2"/>
  <c r="Y17" i="2"/>
  <c r="Z17" i="2"/>
  <c r="E119" i="2" l="1"/>
  <c r="F119" i="2"/>
  <c r="G119" i="2"/>
  <c r="H119" i="2"/>
  <c r="I119" i="2"/>
  <c r="J119" i="2"/>
  <c r="K119" i="2"/>
  <c r="D119" i="2"/>
  <c r="E127" i="2"/>
  <c r="F127" i="2"/>
  <c r="G127" i="2"/>
  <c r="H127" i="2"/>
  <c r="I127" i="2"/>
  <c r="J127" i="2"/>
  <c r="K127" i="2"/>
  <c r="D127" i="2"/>
  <c r="D125" i="2"/>
  <c r="D123" i="2" l="1"/>
  <c r="E122" i="2"/>
  <c r="F122" i="2"/>
  <c r="G122" i="2"/>
  <c r="H122" i="2"/>
  <c r="I122" i="2"/>
  <c r="J122" i="2"/>
  <c r="K122" i="2"/>
  <c r="D122" i="2"/>
  <c r="C3" i="6"/>
  <c r="D3" i="6"/>
  <c r="E3" i="6"/>
  <c r="F3" i="6"/>
  <c r="G3" i="6"/>
  <c r="H3" i="6"/>
  <c r="I3" i="6"/>
  <c r="B3" i="6"/>
  <c r="D134" i="2"/>
  <c r="AT14" i="3"/>
  <c r="E123" i="2"/>
  <c r="F123" i="2"/>
  <c r="G123" i="2"/>
  <c r="H123" i="2"/>
  <c r="I123" i="2"/>
  <c r="J123" i="2"/>
  <c r="K123" i="2"/>
  <c r="D57" i="2"/>
  <c r="D58" i="2"/>
  <c r="E58" i="2"/>
  <c r="F58" i="2"/>
  <c r="G58" i="2"/>
  <c r="H58" i="2"/>
  <c r="I58" i="2"/>
  <c r="J58" i="2"/>
  <c r="K58" i="2"/>
  <c r="L58" i="2"/>
  <c r="M58" i="2"/>
  <c r="N58" i="2"/>
  <c r="O58" i="2"/>
  <c r="P58" i="2"/>
  <c r="Q58" i="2"/>
  <c r="R58" i="2"/>
  <c r="S58" i="2"/>
  <c r="T58" i="2"/>
  <c r="U58" i="2"/>
  <c r="V58" i="2"/>
  <c r="W58" i="2"/>
  <c r="X58" i="2"/>
  <c r="Y58" i="2"/>
  <c r="Z58" i="2"/>
  <c r="D59" i="2"/>
  <c r="E59" i="2"/>
  <c r="F59" i="2"/>
  <c r="G59" i="2"/>
  <c r="H59" i="2"/>
  <c r="I59" i="2"/>
  <c r="J59" i="2"/>
  <c r="K59" i="2"/>
  <c r="L59" i="2"/>
  <c r="M59" i="2"/>
  <c r="N59" i="2"/>
  <c r="O59" i="2"/>
  <c r="P59" i="2"/>
  <c r="Q59" i="2"/>
  <c r="R59" i="2"/>
  <c r="S59" i="2"/>
  <c r="T59" i="2"/>
  <c r="U59" i="2"/>
  <c r="V59" i="2"/>
  <c r="W59" i="2"/>
  <c r="X59" i="2"/>
  <c r="Y59" i="2"/>
  <c r="Z59" i="2"/>
  <c r="D60" i="2"/>
  <c r="E60" i="2"/>
  <c r="F60" i="2"/>
  <c r="G60" i="2"/>
  <c r="H60" i="2"/>
  <c r="I60" i="2"/>
  <c r="J60" i="2"/>
  <c r="K60" i="2"/>
  <c r="L60" i="2"/>
  <c r="M60" i="2"/>
  <c r="N60" i="2"/>
  <c r="O60" i="2"/>
  <c r="P60" i="2"/>
  <c r="Q60" i="2"/>
  <c r="R60" i="2"/>
  <c r="S60" i="2"/>
  <c r="T60" i="2"/>
  <c r="U60" i="2"/>
  <c r="V60" i="2"/>
  <c r="W60" i="2"/>
  <c r="X60" i="2"/>
  <c r="Y60" i="2"/>
  <c r="Z60" i="2"/>
  <c r="D61" i="2"/>
  <c r="E61" i="2"/>
  <c r="F61" i="2"/>
  <c r="G61" i="2"/>
  <c r="H61" i="2"/>
  <c r="I61" i="2"/>
  <c r="J61" i="2"/>
  <c r="K61" i="2"/>
  <c r="L61" i="2"/>
  <c r="M61" i="2"/>
  <c r="N61" i="2"/>
  <c r="O61" i="2"/>
  <c r="P61" i="2"/>
  <c r="Q61" i="2"/>
  <c r="R61" i="2"/>
  <c r="S61" i="2"/>
  <c r="T61" i="2"/>
  <c r="U61" i="2"/>
  <c r="V61" i="2"/>
  <c r="W61" i="2"/>
  <c r="X61" i="2"/>
  <c r="Y61" i="2"/>
  <c r="Z61" i="2"/>
  <c r="D62" i="2"/>
  <c r="E62" i="2"/>
  <c r="F62" i="2"/>
  <c r="G62" i="2"/>
  <c r="H62" i="2"/>
  <c r="I62" i="2"/>
  <c r="J62" i="2"/>
  <c r="K62" i="2"/>
  <c r="L62" i="2"/>
  <c r="M62" i="2"/>
  <c r="N62" i="2"/>
  <c r="O62" i="2"/>
  <c r="P62" i="2"/>
  <c r="Q62" i="2"/>
  <c r="R62" i="2"/>
  <c r="S62" i="2"/>
  <c r="T62" i="2"/>
  <c r="U62" i="2"/>
  <c r="V62" i="2"/>
  <c r="W62" i="2"/>
  <c r="X62" i="2"/>
  <c r="Y62" i="2"/>
  <c r="Z62" i="2"/>
  <c r="D63" i="2"/>
  <c r="E63" i="2"/>
  <c r="F63" i="2"/>
  <c r="G63" i="2"/>
  <c r="H63" i="2"/>
  <c r="I63" i="2"/>
  <c r="J63" i="2"/>
  <c r="K63" i="2"/>
  <c r="L63" i="2"/>
  <c r="M63" i="2"/>
  <c r="N63" i="2"/>
  <c r="O63" i="2"/>
  <c r="P63" i="2"/>
  <c r="Q63" i="2"/>
  <c r="R63" i="2"/>
  <c r="S63" i="2"/>
  <c r="T63" i="2"/>
  <c r="U63" i="2"/>
  <c r="V63" i="2"/>
  <c r="W63" i="2"/>
  <c r="X63" i="2"/>
  <c r="Y63" i="2"/>
  <c r="Z63" i="2"/>
  <c r="E57" i="2"/>
  <c r="F57" i="2"/>
  <c r="G57" i="2"/>
  <c r="H57" i="2"/>
  <c r="I57" i="2"/>
  <c r="J57" i="2"/>
  <c r="K57" i="2"/>
  <c r="L57" i="2"/>
  <c r="M57" i="2"/>
  <c r="N57" i="2"/>
  <c r="O57" i="2"/>
  <c r="P57" i="2"/>
  <c r="Q57" i="2"/>
  <c r="R57" i="2"/>
  <c r="S57" i="2"/>
  <c r="T57" i="2"/>
  <c r="U57" i="2"/>
  <c r="V57" i="2"/>
  <c r="W57" i="2"/>
  <c r="X57" i="2"/>
  <c r="Y57" i="2"/>
  <c r="Z57" i="2"/>
  <c r="D56" i="2"/>
  <c r="AT5" i="3"/>
  <c r="AT6" i="3"/>
  <c r="BA25" i="3"/>
  <c r="E91" i="2"/>
  <c r="F91" i="2"/>
  <c r="G91" i="2"/>
  <c r="H91" i="2"/>
  <c r="I91" i="2"/>
  <c r="J91" i="2"/>
  <c r="K91" i="2"/>
  <c r="L91" i="2"/>
  <c r="M91" i="2"/>
  <c r="N91" i="2"/>
  <c r="O91" i="2"/>
  <c r="P91" i="2"/>
  <c r="Q91" i="2"/>
  <c r="R91" i="2"/>
  <c r="S91" i="2"/>
  <c r="T91" i="2"/>
  <c r="U91" i="2"/>
  <c r="V91" i="2"/>
  <c r="W91" i="2"/>
  <c r="X91" i="2"/>
  <c r="Y91" i="2"/>
  <c r="Z91" i="2"/>
  <c r="D91" i="2"/>
  <c r="C12" i="6" l="1"/>
  <c r="D12" i="6"/>
  <c r="E12" i="6"/>
  <c r="F12" i="6"/>
  <c r="G12" i="6"/>
  <c r="H12" i="6"/>
  <c r="I12" i="6"/>
  <c r="C13" i="6"/>
  <c r="D13" i="6"/>
  <c r="E13" i="6"/>
  <c r="F13" i="6"/>
  <c r="G13" i="6"/>
  <c r="H13" i="6"/>
  <c r="I13" i="6"/>
  <c r="B12" i="6"/>
  <c r="B13" i="6"/>
  <c r="C7" i="6"/>
  <c r="D7" i="6"/>
  <c r="E7" i="6"/>
  <c r="F7" i="6"/>
  <c r="G7" i="6"/>
  <c r="H7" i="6"/>
  <c r="I7" i="6"/>
  <c r="C8" i="6"/>
  <c r="D8" i="6"/>
  <c r="E8" i="6"/>
  <c r="F8" i="6"/>
  <c r="G8" i="6"/>
  <c r="H8" i="6"/>
  <c r="I8" i="6"/>
  <c r="C9" i="6"/>
  <c r="D9" i="6"/>
  <c r="E9" i="6"/>
  <c r="F9" i="6"/>
  <c r="G9" i="6"/>
  <c r="H9" i="6"/>
  <c r="I9" i="6"/>
  <c r="B8" i="6"/>
  <c r="B9" i="6"/>
  <c r="B7" i="6"/>
  <c r="D82" i="2" l="1"/>
  <c r="E82" i="2"/>
  <c r="F82" i="2"/>
  <c r="G82" i="2"/>
  <c r="H82" i="2"/>
  <c r="I82" i="2"/>
  <c r="J82" i="2"/>
  <c r="K82" i="2"/>
  <c r="L82" i="2"/>
  <c r="M82" i="2"/>
  <c r="N82" i="2"/>
  <c r="O82" i="2"/>
  <c r="P82" i="2"/>
  <c r="Q82" i="2"/>
  <c r="R82" i="2"/>
  <c r="S82" i="2"/>
  <c r="T82" i="2"/>
  <c r="U82" i="2"/>
  <c r="V82" i="2"/>
  <c r="W82" i="2"/>
  <c r="X82" i="2"/>
  <c r="Y82" i="2"/>
  <c r="Z82" i="2"/>
  <c r="Q4" i="3"/>
  <c r="R4" i="3"/>
  <c r="Q5" i="3"/>
  <c r="R5" i="3"/>
  <c r="Q6" i="3"/>
  <c r="R6" i="3"/>
  <c r="Q7" i="3"/>
  <c r="R7" i="3"/>
  <c r="Q8" i="3"/>
  <c r="R8" i="3"/>
  <c r="Q9" i="3"/>
  <c r="R9" i="3"/>
  <c r="Q10" i="3"/>
  <c r="R10" i="3"/>
  <c r="Q11" i="3"/>
  <c r="R11" i="3"/>
  <c r="Q12" i="3"/>
  <c r="R12" i="3"/>
  <c r="Q13" i="3"/>
  <c r="R13" i="3"/>
  <c r="Q14" i="3"/>
  <c r="R14" i="3"/>
  <c r="Q15" i="3"/>
  <c r="R15" i="3"/>
  <c r="Q16" i="3"/>
  <c r="R16" i="3"/>
  <c r="Q17" i="3"/>
  <c r="R17" i="3"/>
  <c r="Q18" i="3"/>
  <c r="R18" i="3"/>
  <c r="Q19" i="3"/>
  <c r="R19" i="3"/>
  <c r="Q20" i="3"/>
  <c r="R20" i="3"/>
  <c r="Q21" i="3"/>
  <c r="R21" i="3"/>
  <c r="Q22" i="3"/>
  <c r="R22" i="3"/>
  <c r="Q23" i="3"/>
  <c r="R23" i="3"/>
  <c r="Q24" i="3"/>
  <c r="R24" i="3"/>
  <c r="Q25" i="3"/>
  <c r="R25" i="3"/>
  <c r="Q26" i="3"/>
  <c r="R26" i="3"/>
  <c r="Q27" i="3"/>
  <c r="R27" i="3"/>
  <c r="Q28" i="3"/>
  <c r="R28" i="3"/>
  <c r="Q29" i="3"/>
  <c r="R29" i="3"/>
  <c r="Q30" i="3"/>
  <c r="R30" i="3"/>
  <c r="Q31" i="3"/>
  <c r="R31" i="3"/>
  <c r="Q32" i="3"/>
  <c r="R32" i="3"/>
  <c r="Q33" i="3"/>
  <c r="R33" i="3"/>
  <c r="Q34" i="3"/>
  <c r="R34" i="3"/>
  <c r="Q35" i="3"/>
  <c r="R35" i="3"/>
  <c r="Q36" i="3"/>
  <c r="R36" i="3"/>
  <c r="Q37" i="3"/>
  <c r="R37" i="3"/>
  <c r="Q38" i="3"/>
  <c r="R38" i="3"/>
  <c r="Q39" i="3"/>
  <c r="R39" i="3"/>
  <c r="Q40" i="3"/>
  <c r="R40" i="3"/>
  <c r="Q41" i="3"/>
  <c r="R41" i="3"/>
  <c r="Q42" i="3"/>
  <c r="R42" i="3"/>
  <c r="Q43" i="3"/>
  <c r="R43" i="3"/>
  <c r="Q44" i="3"/>
  <c r="R44" i="3"/>
  <c r="Q45" i="3"/>
  <c r="R45" i="3"/>
  <c r="Q46" i="3"/>
  <c r="R46" i="3"/>
  <c r="Q47" i="3"/>
  <c r="R47" i="3"/>
  <c r="Q48" i="3"/>
  <c r="R48" i="3"/>
  <c r="Q49" i="3"/>
  <c r="R49" i="3"/>
  <c r="Q50" i="3"/>
  <c r="R50" i="3"/>
  <c r="Q51" i="3"/>
  <c r="R51" i="3"/>
  <c r="Q52" i="3"/>
  <c r="R52" i="3"/>
  <c r="Q53" i="3"/>
  <c r="R53" i="3"/>
  <c r="Q54" i="3"/>
  <c r="R54" i="3"/>
  <c r="Q55" i="3"/>
  <c r="R55" i="3"/>
  <c r="Q56" i="3"/>
  <c r="R56" i="3"/>
  <c r="Q57" i="3"/>
  <c r="R57" i="3"/>
  <c r="Q58" i="3"/>
  <c r="R58" i="3"/>
  <c r="Q59" i="3"/>
  <c r="R59" i="3"/>
  <c r="Q60" i="3"/>
  <c r="R60" i="3"/>
  <c r="Q61" i="3"/>
  <c r="R61" i="3"/>
  <c r="Q62" i="3"/>
  <c r="R62" i="3"/>
  <c r="Q63" i="3"/>
  <c r="R63" i="3"/>
  <c r="Q64" i="3"/>
  <c r="R64" i="3"/>
  <c r="Q65" i="3"/>
  <c r="R65" i="3"/>
  <c r="Q66" i="3"/>
  <c r="R66" i="3"/>
  <c r="Q67" i="3"/>
  <c r="R67" i="3"/>
  <c r="Q68" i="3"/>
  <c r="R68" i="3"/>
  <c r="Q69" i="3"/>
  <c r="R69" i="3"/>
  <c r="Q70" i="3"/>
  <c r="R70" i="3"/>
  <c r="Q71" i="3"/>
  <c r="R71" i="3"/>
  <c r="Q72" i="3"/>
  <c r="R72" i="3"/>
  <c r="Q73" i="3"/>
  <c r="R73" i="3"/>
  <c r="Q74" i="3"/>
  <c r="R74" i="3"/>
  <c r="Q75" i="3"/>
  <c r="R75" i="3"/>
  <c r="Q76" i="3"/>
  <c r="R76" i="3"/>
  <c r="Q77" i="3"/>
  <c r="R77" i="3"/>
  <c r="Q78" i="3"/>
  <c r="R78" i="3"/>
  <c r="Q79" i="3"/>
  <c r="R79" i="3"/>
  <c r="Q80" i="3"/>
  <c r="R80" i="3"/>
  <c r="Q81" i="3"/>
  <c r="R81" i="3"/>
  <c r="Q82" i="3"/>
  <c r="R82" i="3"/>
  <c r="Q83" i="3"/>
  <c r="R83" i="3"/>
  <c r="Q84" i="3"/>
  <c r="R84" i="3"/>
  <c r="Q85" i="3"/>
  <c r="R85" i="3"/>
  <c r="Q86" i="3"/>
  <c r="R86" i="3"/>
  <c r="Q87" i="3"/>
  <c r="R87" i="3"/>
  <c r="Q88" i="3"/>
  <c r="R88" i="3"/>
  <c r="Q89" i="3"/>
  <c r="R89" i="3"/>
  <c r="Q90" i="3"/>
  <c r="R90" i="3"/>
  <c r="Q91" i="3"/>
  <c r="R91" i="3"/>
  <c r="Q92" i="3"/>
  <c r="R92" i="3"/>
  <c r="Q93" i="3"/>
  <c r="R93" i="3"/>
  <c r="Q94" i="3"/>
  <c r="R94" i="3"/>
  <c r="Q95" i="3"/>
  <c r="R95" i="3"/>
  <c r="Q96" i="3"/>
  <c r="R96" i="3"/>
  <c r="Q97" i="3"/>
  <c r="R97" i="3"/>
  <c r="Q98" i="3"/>
  <c r="R98" i="3"/>
  <c r="Q99" i="3"/>
  <c r="R99" i="3"/>
  <c r="Q100" i="3"/>
  <c r="R100" i="3"/>
  <c r="Q101" i="3"/>
  <c r="R101" i="3"/>
  <c r="Q102" i="3"/>
  <c r="R102" i="3"/>
  <c r="Q103" i="3"/>
  <c r="R103" i="3"/>
  <c r="Q104" i="3"/>
  <c r="R104" i="3"/>
  <c r="Q105" i="3"/>
  <c r="R105" i="3"/>
  <c r="Q106" i="3"/>
  <c r="R106" i="3"/>
  <c r="Q107" i="3"/>
  <c r="R107" i="3"/>
  <c r="Q108" i="3"/>
  <c r="R108" i="3"/>
  <c r="Q109" i="3"/>
  <c r="R109" i="3"/>
  <c r="Q110" i="3"/>
  <c r="R110" i="3"/>
  <c r="Q111" i="3"/>
  <c r="R111" i="3"/>
  <c r="Q112" i="3"/>
  <c r="R112" i="3"/>
  <c r="Q113" i="3"/>
  <c r="R113" i="3"/>
  <c r="R3" i="3"/>
  <c r="U116" i="11"/>
  <c r="U117" i="11"/>
  <c r="U118" i="11"/>
  <c r="U119" i="11"/>
  <c r="U120" i="11"/>
  <c r="U115" i="11"/>
  <c r="U114" i="11"/>
  <c r="U108" i="11"/>
  <c r="U109" i="11"/>
  <c r="U110" i="11"/>
  <c r="U111" i="11"/>
  <c r="U112" i="11"/>
  <c r="U107" i="11"/>
  <c r="U106" i="11"/>
  <c r="U100" i="11"/>
  <c r="U101" i="11"/>
  <c r="U102" i="11"/>
  <c r="U103" i="11"/>
  <c r="U104" i="11"/>
  <c r="U99" i="11"/>
  <c r="U98" i="11"/>
  <c r="U97" i="11"/>
  <c r="U90" i="11"/>
  <c r="U89" i="11"/>
  <c r="U82" i="11"/>
  <c r="U81" i="11"/>
  <c r="U74" i="11"/>
  <c r="U73" i="11"/>
  <c r="U66" i="11"/>
  <c r="U65" i="11"/>
  <c r="U58" i="11"/>
  <c r="U57" i="11"/>
  <c r="U50" i="11"/>
  <c r="U49" i="11"/>
  <c r="U41" i="11"/>
  <c r="U33" i="11"/>
  <c r="U17" i="11"/>
  <c r="U25" i="11"/>
  <c r="U20" i="11"/>
  <c r="U21" i="11"/>
  <c r="U22" i="11"/>
  <c r="U23" i="11"/>
  <c r="U24" i="11"/>
  <c r="U19" i="11"/>
  <c r="U9" i="11"/>
  <c r="U12" i="11"/>
  <c r="U13" i="11"/>
  <c r="U14" i="11"/>
  <c r="U15" i="11"/>
  <c r="U16" i="11"/>
  <c r="U3" i="11"/>
  <c r="U11" i="11"/>
  <c r="U4" i="11"/>
  <c r="U5" i="11"/>
  <c r="U6" i="11"/>
  <c r="U7" i="11"/>
  <c r="U8" i="11"/>
  <c r="U2" i="11"/>
  <c r="D107" i="2" l="1"/>
  <c r="E107" i="2"/>
  <c r="F107" i="2"/>
  <c r="G107" i="2"/>
  <c r="H107" i="2"/>
  <c r="I107" i="2"/>
  <c r="J107" i="2"/>
  <c r="K107" i="2"/>
  <c r="L107" i="2"/>
  <c r="M107" i="2"/>
  <c r="N107" i="2"/>
  <c r="O107" i="2"/>
  <c r="P107" i="2"/>
  <c r="Q107" i="2"/>
  <c r="R107" i="2"/>
  <c r="S107" i="2"/>
  <c r="T107" i="2"/>
  <c r="U107" i="2"/>
  <c r="V107" i="2"/>
  <c r="W107" i="2"/>
  <c r="X107" i="2"/>
  <c r="Y107" i="2"/>
  <c r="Z107" i="2"/>
  <c r="D47" i="2"/>
  <c r="E56" i="2"/>
  <c r="F56" i="2"/>
  <c r="G56" i="2"/>
  <c r="H56" i="2"/>
  <c r="I56" i="2"/>
  <c r="J56" i="2"/>
  <c r="K56" i="2"/>
  <c r="L56" i="2"/>
  <c r="M56" i="2"/>
  <c r="N56" i="2"/>
  <c r="O56" i="2"/>
  <c r="P56" i="2"/>
  <c r="Q56" i="2"/>
  <c r="R56" i="2"/>
  <c r="S56" i="2"/>
  <c r="T56" i="2"/>
  <c r="U56" i="2"/>
  <c r="V56" i="2"/>
  <c r="W56" i="2"/>
  <c r="X56" i="2"/>
  <c r="Y56" i="2"/>
  <c r="Z56" i="2"/>
  <c r="E45" i="2"/>
  <c r="F45" i="2"/>
  <c r="G45" i="2"/>
  <c r="H45" i="2"/>
  <c r="I45" i="2"/>
  <c r="J45" i="2"/>
  <c r="K45" i="2"/>
  <c r="L45" i="2"/>
  <c r="M45" i="2"/>
  <c r="N45" i="2"/>
  <c r="O45" i="2"/>
  <c r="P45" i="2"/>
  <c r="Q45" i="2"/>
  <c r="R45" i="2"/>
  <c r="S45" i="2"/>
  <c r="T45" i="2"/>
  <c r="U45" i="2"/>
  <c r="V45" i="2"/>
  <c r="W45" i="2"/>
  <c r="X45" i="2"/>
  <c r="Y45" i="2"/>
  <c r="Z45" i="2"/>
  <c r="E88" i="2" l="1"/>
  <c r="F88" i="2"/>
  <c r="G88" i="2"/>
  <c r="H88" i="2"/>
  <c r="I88" i="2"/>
  <c r="J88" i="2"/>
  <c r="K88" i="2"/>
  <c r="L88" i="2"/>
  <c r="M88" i="2"/>
  <c r="N88" i="2"/>
  <c r="O88" i="2"/>
  <c r="P88" i="2"/>
  <c r="Q88" i="2"/>
  <c r="R88" i="2"/>
  <c r="S88" i="2"/>
  <c r="T88" i="2"/>
  <c r="U88" i="2"/>
  <c r="V88" i="2"/>
  <c r="W88" i="2"/>
  <c r="X88" i="2"/>
  <c r="Y88" i="2"/>
  <c r="Z88" i="2"/>
  <c r="D88" i="2"/>
  <c r="AY8" i="3"/>
  <c r="AY7" i="3"/>
  <c r="AY6" i="3"/>
  <c r="AY5" i="3"/>
  <c r="AY4" i="3"/>
  <c r="AY3" i="3"/>
  <c r="AY9" i="3"/>
  <c r="CN11" i="2" l="1"/>
  <c r="AB87" i="2"/>
  <c r="BU86" i="2"/>
  <c r="BT86" i="2"/>
  <c r="BS86" i="2"/>
  <c r="BR86" i="2"/>
  <c r="BQ86" i="2"/>
  <c r="BP86" i="2"/>
  <c r="BO86" i="2"/>
  <c r="BN86" i="2"/>
  <c r="BM86" i="2"/>
  <c r="BL86" i="2"/>
  <c r="BK86" i="2"/>
  <c r="BJ86" i="2"/>
  <c r="BI86" i="2"/>
  <c r="BH86" i="2"/>
  <c r="BG86" i="2"/>
  <c r="BF86" i="2"/>
  <c r="BE86" i="2"/>
  <c r="BD86" i="2"/>
  <c r="BC86" i="2"/>
  <c r="BB86" i="2"/>
  <c r="AB86" i="2"/>
  <c r="BU85" i="2"/>
  <c r="BT85" i="2"/>
  <c r="BS85" i="2"/>
  <c r="BR85" i="2"/>
  <c r="BQ85" i="2"/>
  <c r="BP85" i="2"/>
  <c r="BO85" i="2"/>
  <c r="BN85" i="2"/>
  <c r="BM85" i="2"/>
  <c r="BL85" i="2"/>
  <c r="BK85" i="2"/>
  <c r="BJ85" i="2"/>
  <c r="BI85" i="2"/>
  <c r="BH85" i="2"/>
  <c r="BG85" i="2"/>
  <c r="BF85" i="2"/>
  <c r="BE85" i="2"/>
  <c r="BD85" i="2"/>
  <c r="BC85" i="2"/>
  <c r="BB85" i="2"/>
  <c r="BU84" i="2"/>
  <c r="BT84" i="2"/>
  <c r="BS84" i="2"/>
  <c r="BR84" i="2"/>
  <c r="BQ84" i="2"/>
  <c r="BP84" i="2"/>
  <c r="BO84" i="2"/>
  <c r="BN84" i="2"/>
  <c r="BM84" i="2"/>
  <c r="BL84" i="2"/>
  <c r="BK84" i="2"/>
  <c r="BJ84" i="2"/>
  <c r="BI84" i="2"/>
  <c r="BH84" i="2"/>
  <c r="BG84" i="2"/>
  <c r="BF84" i="2"/>
  <c r="BE84" i="2"/>
  <c r="BD84" i="2"/>
  <c r="BC84" i="2"/>
  <c r="BB84" i="2"/>
  <c r="AE84" i="2"/>
  <c r="AC84" i="2" s="1"/>
  <c r="AB84" i="2"/>
  <c r="BU83" i="2"/>
  <c r="BT83" i="2"/>
  <c r="BS83" i="2"/>
  <c r="BR83" i="2"/>
  <c r="BQ83" i="2"/>
  <c r="BP83" i="2"/>
  <c r="BO83" i="2"/>
  <c r="BN83" i="2"/>
  <c r="BM83" i="2"/>
  <c r="BL83" i="2"/>
  <c r="BK83" i="2"/>
  <c r="BJ83" i="2"/>
  <c r="BI83" i="2"/>
  <c r="BH83" i="2"/>
  <c r="BG83" i="2"/>
  <c r="BF83" i="2"/>
  <c r="BE83" i="2"/>
  <c r="BD83" i="2"/>
  <c r="BC83" i="2"/>
  <c r="BB83" i="2"/>
  <c r="BU82" i="2"/>
  <c r="BT82" i="2"/>
  <c r="BS82" i="2"/>
  <c r="BR82" i="2"/>
  <c r="BQ82" i="2"/>
  <c r="BP82" i="2"/>
  <c r="BO82" i="2"/>
  <c r="BN82" i="2"/>
  <c r="BM82" i="2"/>
  <c r="BL82" i="2"/>
  <c r="BK82" i="2"/>
  <c r="BJ82" i="2"/>
  <c r="BI82" i="2"/>
  <c r="BH82" i="2"/>
  <c r="BG82" i="2"/>
  <c r="BF82" i="2"/>
  <c r="BE82" i="2"/>
  <c r="BD82" i="2"/>
  <c r="BC82" i="2"/>
  <c r="BB82" i="2"/>
  <c r="BU81" i="2"/>
  <c r="BT81" i="2"/>
  <c r="BS81" i="2"/>
  <c r="BR81" i="2"/>
  <c r="BQ81" i="2"/>
  <c r="BP81" i="2"/>
  <c r="BO81" i="2"/>
  <c r="BN81" i="2"/>
  <c r="BM81" i="2"/>
  <c r="BL81" i="2"/>
  <c r="BK81" i="2"/>
  <c r="BJ81" i="2"/>
  <c r="BI81" i="2"/>
  <c r="BH81" i="2"/>
  <c r="BG81" i="2"/>
  <c r="BF81" i="2"/>
  <c r="BE81" i="2"/>
  <c r="BD81" i="2"/>
  <c r="BC81" i="2"/>
  <c r="BB81" i="2"/>
  <c r="BU80" i="2"/>
  <c r="BT80" i="2"/>
  <c r="BS80" i="2"/>
  <c r="BR80" i="2"/>
  <c r="BQ80" i="2"/>
  <c r="BP80" i="2"/>
  <c r="BO80" i="2"/>
  <c r="BN80" i="2"/>
  <c r="BM80" i="2"/>
  <c r="BL80" i="2"/>
  <c r="BK80" i="2"/>
  <c r="BJ80" i="2"/>
  <c r="BI80" i="2"/>
  <c r="BH80" i="2"/>
  <c r="BG80" i="2"/>
  <c r="BF80" i="2"/>
  <c r="BE80" i="2"/>
  <c r="BD80" i="2"/>
  <c r="BC80" i="2"/>
  <c r="BB80" i="2"/>
  <c r="AB80" i="2"/>
  <c r="BU79" i="2"/>
  <c r="BT79" i="2"/>
  <c r="BS79" i="2"/>
  <c r="BR79" i="2"/>
  <c r="BQ79" i="2"/>
  <c r="BP79" i="2"/>
  <c r="BO79" i="2"/>
  <c r="BN79" i="2"/>
  <c r="BM79" i="2"/>
  <c r="BL79" i="2"/>
  <c r="BK79" i="2"/>
  <c r="BJ79" i="2"/>
  <c r="BI79" i="2"/>
  <c r="BH79" i="2"/>
  <c r="BG79" i="2"/>
  <c r="BF79" i="2"/>
  <c r="BE79" i="2"/>
  <c r="BD79" i="2"/>
  <c r="BC79" i="2"/>
  <c r="BB79" i="2"/>
  <c r="BU78" i="2"/>
  <c r="BT78" i="2"/>
  <c r="BS78" i="2"/>
  <c r="BR78" i="2"/>
  <c r="BQ78" i="2"/>
  <c r="BP78" i="2"/>
  <c r="BO78" i="2"/>
  <c r="BN78" i="2"/>
  <c r="BM78" i="2"/>
  <c r="BL78" i="2"/>
  <c r="BK78" i="2"/>
  <c r="BJ78" i="2"/>
  <c r="BI78" i="2"/>
  <c r="BH78" i="2"/>
  <c r="BG78" i="2"/>
  <c r="BF78" i="2"/>
  <c r="BE78" i="2"/>
  <c r="BD78" i="2"/>
  <c r="BC78" i="2"/>
  <c r="BB78" i="2"/>
  <c r="BU77" i="2"/>
  <c r="BT77" i="2"/>
  <c r="BS77" i="2"/>
  <c r="BR77" i="2"/>
  <c r="BQ77" i="2"/>
  <c r="BP77" i="2"/>
  <c r="BO77" i="2"/>
  <c r="BN77" i="2"/>
  <c r="BM77" i="2"/>
  <c r="BL77" i="2"/>
  <c r="BK77" i="2"/>
  <c r="BJ77" i="2"/>
  <c r="BI77" i="2"/>
  <c r="BH77" i="2"/>
  <c r="BG77" i="2"/>
  <c r="BF77" i="2"/>
  <c r="BE77" i="2"/>
  <c r="BD77" i="2"/>
  <c r="BC77" i="2"/>
  <c r="BB77" i="2"/>
  <c r="BU76" i="2"/>
  <c r="BT76" i="2"/>
  <c r="BS76" i="2"/>
  <c r="BR76" i="2"/>
  <c r="BQ76" i="2"/>
  <c r="BP76" i="2"/>
  <c r="BO76" i="2"/>
  <c r="BN76" i="2"/>
  <c r="BM76" i="2"/>
  <c r="BL76" i="2"/>
  <c r="BK76" i="2"/>
  <c r="BJ76" i="2"/>
  <c r="BI76" i="2"/>
  <c r="BH76" i="2"/>
  <c r="BG76" i="2"/>
  <c r="BF76" i="2"/>
  <c r="BE76" i="2"/>
  <c r="BD76" i="2"/>
  <c r="BC76" i="2"/>
  <c r="BB76" i="2"/>
  <c r="BU75" i="2"/>
  <c r="BT75" i="2"/>
  <c r="BS75" i="2"/>
  <c r="BR75" i="2"/>
  <c r="BQ75" i="2"/>
  <c r="BP75" i="2"/>
  <c r="BO75" i="2"/>
  <c r="BN75" i="2"/>
  <c r="BM75" i="2"/>
  <c r="BL75" i="2"/>
  <c r="BK75" i="2"/>
  <c r="BJ75" i="2"/>
  <c r="BI75" i="2"/>
  <c r="BH75" i="2"/>
  <c r="BG75" i="2"/>
  <c r="BF75" i="2"/>
  <c r="BE75" i="2"/>
  <c r="BD75" i="2"/>
  <c r="BC75" i="2"/>
  <c r="BB75" i="2"/>
  <c r="BU74" i="2"/>
  <c r="BT74" i="2"/>
  <c r="BS74" i="2"/>
  <c r="BR74" i="2"/>
  <c r="BQ74" i="2"/>
  <c r="BP74" i="2"/>
  <c r="BO74" i="2"/>
  <c r="BN74" i="2"/>
  <c r="BM74" i="2"/>
  <c r="BL74" i="2"/>
  <c r="BK74" i="2"/>
  <c r="BJ74" i="2"/>
  <c r="BI74" i="2"/>
  <c r="BH74" i="2"/>
  <c r="BG74" i="2"/>
  <c r="BF74" i="2"/>
  <c r="BE74" i="2"/>
  <c r="BD74" i="2"/>
  <c r="BC74" i="2"/>
  <c r="BB74" i="2"/>
  <c r="BU73" i="2"/>
  <c r="BT73" i="2"/>
  <c r="BS73" i="2"/>
  <c r="BR73" i="2"/>
  <c r="BQ73" i="2"/>
  <c r="BP73" i="2"/>
  <c r="BO73" i="2"/>
  <c r="BN73" i="2"/>
  <c r="BM73" i="2"/>
  <c r="BL73" i="2"/>
  <c r="BK73" i="2"/>
  <c r="BJ73" i="2"/>
  <c r="BI73" i="2"/>
  <c r="BH73" i="2"/>
  <c r="BG73" i="2"/>
  <c r="BF73" i="2"/>
  <c r="BE73" i="2"/>
  <c r="BD73" i="2"/>
  <c r="BC73" i="2"/>
  <c r="BB73" i="2"/>
  <c r="BU72" i="2"/>
  <c r="BT72" i="2"/>
  <c r="BS72" i="2"/>
  <c r="BR72" i="2"/>
  <c r="BQ72" i="2"/>
  <c r="BP72" i="2"/>
  <c r="BO72" i="2"/>
  <c r="BN72" i="2"/>
  <c r="BM72" i="2"/>
  <c r="BL72" i="2"/>
  <c r="BK72" i="2"/>
  <c r="BJ72" i="2"/>
  <c r="BI72" i="2"/>
  <c r="BH72" i="2"/>
  <c r="BG72" i="2"/>
  <c r="BF72" i="2"/>
  <c r="BE72" i="2"/>
  <c r="BD72" i="2"/>
  <c r="BC72" i="2"/>
  <c r="BB72" i="2"/>
  <c r="BU71" i="2"/>
  <c r="BT71" i="2"/>
  <c r="BS71" i="2"/>
  <c r="BR71" i="2"/>
  <c r="BQ71" i="2"/>
  <c r="BP71" i="2"/>
  <c r="BO71" i="2"/>
  <c r="BN71" i="2"/>
  <c r="BM71" i="2"/>
  <c r="BL71" i="2"/>
  <c r="BK71" i="2"/>
  <c r="BJ71" i="2"/>
  <c r="BI71" i="2"/>
  <c r="BH71" i="2"/>
  <c r="BG71" i="2"/>
  <c r="BF71" i="2"/>
  <c r="BE71" i="2"/>
  <c r="BD71" i="2"/>
  <c r="BC71" i="2"/>
  <c r="BB71" i="2"/>
  <c r="BU70" i="2"/>
  <c r="BT70" i="2"/>
  <c r="BS70" i="2"/>
  <c r="BR70" i="2"/>
  <c r="BQ70" i="2"/>
  <c r="BP70" i="2"/>
  <c r="BO70" i="2"/>
  <c r="BN70" i="2"/>
  <c r="BM70" i="2"/>
  <c r="BL70" i="2"/>
  <c r="BK70" i="2"/>
  <c r="BJ70" i="2"/>
  <c r="BI70" i="2"/>
  <c r="BH70" i="2"/>
  <c r="BG70" i="2"/>
  <c r="BF70" i="2"/>
  <c r="BE70" i="2"/>
  <c r="BD70" i="2"/>
  <c r="BC70" i="2"/>
  <c r="BB70" i="2"/>
  <c r="BU69" i="2"/>
  <c r="BT69" i="2"/>
  <c r="BS69" i="2"/>
  <c r="BR69" i="2"/>
  <c r="BQ69" i="2"/>
  <c r="BP69" i="2"/>
  <c r="BO69" i="2"/>
  <c r="BN69" i="2"/>
  <c r="BM69" i="2"/>
  <c r="BL69" i="2"/>
  <c r="BK69" i="2"/>
  <c r="BJ69" i="2"/>
  <c r="BI69" i="2"/>
  <c r="BH69" i="2"/>
  <c r="BG69" i="2"/>
  <c r="BF69" i="2"/>
  <c r="BE69" i="2"/>
  <c r="BD69" i="2"/>
  <c r="BC69" i="2"/>
  <c r="BB69" i="2"/>
  <c r="BU68" i="2"/>
  <c r="BT68" i="2"/>
  <c r="BS68" i="2"/>
  <c r="BR68" i="2"/>
  <c r="BQ68" i="2"/>
  <c r="BP68" i="2"/>
  <c r="BO68" i="2"/>
  <c r="BN68" i="2"/>
  <c r="BM68" i="2"/>
  <c r="BL68" i="2"/>
  <c r="BK68" i="2"/>
  <c r="BJ68" i="2"/>
  <c r="BI68" i="2"/>
  <c r="BH68" i="2"/>
  <c r="BG68" i="2"/>
  <c r="BF68" i="2"/>
  <c r="BE68" i="2"/>
  <c r="BD68" i="2"/>
  <c r="BC68" i="2"/>
  <c r="BB68" i="2"/>
  <c r="BU67" i="2"/>
  <c r="BT67" i="2"/>
  <c r="BS67" i="2"/>
  <c r="BR67" i="2"/>
  <c r="BQ67" i="2"/>
  <c r="BP67" i="2"/>
  <c r="BO67" i="2"/>
  <c r="BN67" i="2"/>
  <c r="BM67" i="2"/>
  <c r="BL67" i="2"/>
  <c r="BK67" i="2"/>
  <c r="BJ67" i="2"/>
  <c r="BI67" i="2"/>
  <c r="BH67" i="2"/>
  <c r="BG67" i="2"/>
  <c r="BF67" i="2"/>
  <c r="BE67" i="2"/>
  <c r="BD67" i="2"/>
  <c r="BC67" i="2"/>
  <c r="BB67" i="2"/>
  <c r="BU66" i="2"/>
  <c r="BT66" i="2"/>
  <c r="BS66" i="2"/>
  <c r="BR66" i="2"/>
  <c r="BQ66" i="2"/>
  <c r="BP66" i="2"/>
  <c r="BO66" i="2"/>
  <c r="BN66" i="2"/>
  <c r="BM66" i="2"/>
  <c r="BL66" i="2"/>
  <c r="BK66" i="2"/>
  <c r="BJ66" i="2"/>
  <c r="BI66" i="2"/>
  <c r="BH66" i="2"/>
  <c r="BG66" i="2"/>
  <c r="BF66" i="2"/>
  <c r="BE66" i="2"/>
  <c r="BD66" i="2"/>
  <c r="BC66" i="2"/>
  <c r="BB66" i="2"/>
  <c r="BU65" i="2"/>
  <c r="BT65" i="2"/>
  <c r="BS65" i="2"/>
  <c r="BR65" i="2"/>
  <c r="BQ65" i="2"/>
  <c r="BP65" i="2"/>
  <c r="BO65" i="2"/>
  <c r="BN65" i="2"/>
  <c r="BM65" i="2"/>
  <c r="BL65" i="2"/>
  <c r="BK65" i="2"/>
  <c r="BJ65" i="2"/>
  <c r="BI65" i="2"/>
  <c r="BH65" i="2"/>
  <c r="BG65" i="2"/>
  <c r="BF65" i="2"/>
  <c r="BE65" i="2"/>
  <c r="BD65" i="2"/>
  <c r="BC65" i="2"/>
  <c r="BB65" i="2"/>
  <c r="BU63" i="2"/>
  <c r="BT63" i="2"/>
  <c r="BS63" i="2"/>
  <c r="BR63" i="2"/>
  <c r="BQ63" i="2"/>
  <c r="BP63" i="2"/>
  <c r="BO63" i="2"/>
  <c r="BN63" i="2"/>
  <c r="BM63" i="2"/>
  <c r="BL63" i="2"/>
  <c r="BK63" i="2"/>
  <c r="BJ63" i="2"/>
  <c r="BI63" i="2"/>
  <c r="BH63" i="2"/>
  <c r="BG63" i="2"/>
  <c r="BF63" i="2"/>
  <c r="BE63" i="2"/>
  <c r="BD63" i="2"/>
  <c r="BC63" i="2"/>
  <c r="BB63" i="2"/>
  <c r="CP58" i="2"/>
  <c r="CO58" i="2"/>
  <c r="CN58" i="2"/>
  <c r="CM58" i="2"/>
  <c r="CL58" i="2"/>
  <c r="CK58" i="2"/>
  <c r="CJ58" i="2"/>
  <c r="CI58" i="2"/>
  <c r="CH58" i="2"/>
  <c r="CG58" i="2"/>
  <c r="CF58" i="2"/>
  <c r="CE58" i="2"/>
  <c r="CD58" i="2"/>
  <c r="CC58" i="2"/>
  <c r="CB58" i="2"/>
  <c r="CA58" i="2"/>
  <c r="BZ58" i="2"/>
  <c r="BY58" i="2"/>
  <c r="BX58" i="2"/>
  <c r="BW58" i="2"/>
  <c r="BU58" i="2"/>
  <c r="BT58" i="2"/>
  <c r="BS58" i="2"/>
  <c r="BR58" i="2"/>
  <c r="BQ58" i="2"/>
  <c r="BP58" i="2"/>
  <c r="BO58" i="2"/>
  <c r="BN58" i="2"/>
  <c r="BM58" i="2"/>
  <c r="BL58" i="2"/>
  <c r="BK58" i="2"/>
  <c r="BJ58" i="2"/>
  <c r="BI58" i="2"/>
  <c r="BH58" i="2"/>
  <c r="BG58" i="2"/>
  <c r="BF58" i="2"/>
  <c r="BE58" i="2"/>
  <c r="BD58" i="2"/>
  <c r="BC58" i="2"/>
  <c r="BB58" i="2"/>
  <c r="CP57" i="2"/>
  <c r="CO57" i="2"/>
  <c r="CN57" i="2"/>
  <c r="CM57" i="2"/>
  <c r="CL57" i="2"/>
  <c r="CK57" i="2"/>
  <c r="CJ57" i="2"/>
  <c r="CI57" i="2"/>
  <c r="CH57" i="2"/>
  <c r="CG57" i="2"/>
  <c r="CF57" i="2"/>
  <c r="CE57" i="2"/>
  <c r="CD57" i="2"/>
  <c r="CC57" i="2"/>
  <c r="CB57" i="2"/>
  <c r="CA57" i="2"/>
  <c r="BZ57" i="2"/>
  <c r="BY57" i="2"/>
  <c r="BX57" i="2"/>
  <c r="BW57" i="2"/>
  <c r="BU57" i="2"/>
  <c r="BT57" i="2"/>
  <c r="BS57" i="2"/>
  <c r="BR57" i="2"/>
  <c r="BQ57" i="2"/>
  <c r="BP57" i="2"/>
  <c r="BO57" i="2"/>
  <c r="BN57" i="2"/>
  <c r="BM57" i="2"/>
  <c r="BL57" i="2"/>
  <c r="BK57" i="2"/>
  <c r="BJ57" i="2"/>
  <c r="BI57" i="2"/>
  <c r="BH57" i="2"/>
  <c r="BG57" i="2"/>
  <c r="BF57" i="2"/>
  <c r="BE57" i="2"/>
  <c r="BD57" i="2"/>
  <c r="BC57" i="2"/>
  <c r="BB57" i="2"/>
  <c r="CP56" i="2"/>
  <c r="CO56" i="2"/>
  <c r="CN56" i="2"/>
  <c r="CM56" i="2"/>
  <c r="CL56" i="2"/>
  <c r="CK56" i="2"/>
  <c r="CJ56" i="2"/>
  <c r="CI56" i="2"/>
  <c r="CH56" i="2"/>
  <c r="CG56" i="2"/>
  <c r="CF56" i="2"/>
  <c r="CE56" i="2"/>
  <c r="CD56" i="2"/>
  <c r="CC56" i="2"/>
  <c r="CB56" i="2"/>
  <c r="CA56" i="2"/>
  <c r="BZ56" i="2"/>
  <c r="BY56" i="2"/>
  <c r="BX56" i="2"/>
  <c r="BW56" i="2"/>
  <c r="BU56" i="2"/>
  <c r="BT56" i="2"/>
  <c r="BS56" i="2"/>
  <c r="BR56" i="2"/>
  <c r="BQ56" i="2"/>
  <c r="BP56" i="2"/>
  <c r="BO56" i="2"/>
  <c r="BN56" i="2"/>
  <c r="BM56" i="2"/>
  <c r="BL56" i="2"/>
  <c r="BK56" i="2"/>
  <c r="BJ56" i="2"/>
  <c r="BI56" i="2"/>
  <c r="BH56" i="2"/>
  <c r="BG56" i="2"/>
  <c r="BF56" i="2"/>
  <c r="BE56" i="2"/>
  <c r="BD56" i="2"/>
  <c r="BC56" i="2"/>
  <c r="BB56" i="2"/>
  <c r="CP55" i="2"/>
  <c r="CO55" i="2"/>
  <c r="CN55" i="2"/>
  <c r="CM55" i="2"/>
  <c r="CL55" i="2"/>
  <c r="CK55" i="2"/>
  <c r="CJ55" i="2"/>
  <c r="CI55" i="2"/>
  <c r="CH55" i="2"/>
  <c r="CG55" i="2"/>
  <c r="CF55" i="2"/>
  <c r="CE55" i="2"/>
  <c r="CD55" i="2"/>
  <c r="CC55" i="2"/>
  <c r="CB55" i="2"/>
  <c r="CA55" i="2"/>
  <c r="BZ55" i="2"/>
  <c r="BY55" i="2"/>
  <c r="BX55" i="2"/>
  <c r="BW55" i="2"/>
  <c r="BU55" i="2"/>
  <c r="BT55" i="2"/>
  <c r="BS55" i="2"/>
  <c r="BR55" i="2"/>
  <c r="BQ55" i="2"/>
  <c r="BP55" i="2"/>
  <c r="BO55" i="2"/>
  <c r="BN55" i="2"/>
  <c r="BM55" i="2"/>
  <c r="BL55" i="2"/>
  <c r="BK55" i="2"/>
  <c r="BJ55" i="2"/>
  <c r="BI55" i="2"/>
  <c r="BH55" i="2"/>
  <c r="BG55" i="2"/>
  <c r="BF55" i="2"/>
  <c r="BE55" i="2"/>
  <c r="BD55" i="2"/>
  <c r="BC55" i="2"/>
  <c r="BB55" i="2"/>
  <c r="CP54" i="2"/>
  <c r="CO54" i="2"/>
  <c r="CN54" i="2"/>
  <c r="CM54" i="2"/>
  <c r="CL54" i="2"/>
  <c r="CK54" i="2"/>
  <c r="CJ54" i="2"/>
  <c r="CI54" i="2"/>
  <c r="CH54" i="2"/>
  <c r="CG54" i="2"/>
  <c r="CF54" i="2"/>
  <c r="CE54" i="2"/>
  <c r="CD54" i="2"/>
  <c r="CC54" i="2"/>
  <c r="CB54" i="2"/>
  <c r="CA54" i="2"/>
  <c r="BZ54" i="2"/>
  <c r="BY54" i="2"/>
  <c r="BX54" i="2"/>
  <c r="BW54" i="2"/>
  <c r="BU54" i="2"/>
  <c r="BT54" i="2"/>
  <c r="BS54" i="2"/>
  <c r="BR54" i="2"/>
  <c r="BQ54" i="2"/>
  <c r="BP54" i="2"/>
  <c r="BO54" i="2"/>
  <c r="BN54" i="2"/>
  <c r="BM54" i="2"/>
  <c r="BL54" i="2"/>
  <c r="BK54" i="2"/>
  <c r="BJ54" i="2"/>
  <c r="BI54" i="2"/>
  <c r="BH54" i="2"/>
  <c r="BG54" i="2"/>
  <c r="BF54" i="2"/>
  <c r="BE54" i="2"/>
  <c r="BD54" i="2"/>
  <c r="BC54" i="2"/>
  <c r="BB54" i="2"/>
  <c r="CP53" i="2"/>
  <c r="CO53" i="2"/>
  <c r="CN53" i="2"/>
  <c r="CM53" i="2"/>
  <c r="CL53" i="2"/>
  <c r="CK53" i="2"/>
  <c r="CJ53" i="2"/>
  <c r="CI53" i="2"/>
  <c r="CH53" i="2"/>
  <c r="CG53" i="2"/>
  <c r="CF53" i="2"/>
  <c r="CE53" i="2"/>
  <c r="CD53" i="2"/>
  <c r="CC53" i="2"/>
  <c r="CB53" i="2"/>
  <c r="CA53" i="2"/>
  <c r="BZ53" i="2"/>
  <c r="BY53" i="2"/>
  <c r="BX53" i="2"/>
  <c r="BW53" i="2"/>
  <c r="BU53" i="2"/>
  <c r="BT53" i="2"/>
  <c r="BS53" i="2"/>
  <c r="BR53" i="2"/>
  <c r="BQ53" i="2"/>
  <c r="BP53" i="2"/>
  <c r="BO53" i="2"/>
  <c r="BN53" i="2"/>
  <c r="BM53" i="2"/>
  <c r="BL53" i="2"/>
  <c r="BK53" i="2"/>
  <c r="BJ53" i="2"/>
  <c r="BI53" i="2"/>
  <c r="BH53" i="2"/>
  <c r="BG53" i="2"/>
  <c r="BF53" i="2"/>
  <c r="BE53" i="2"/>
  <c r="BD53" i="2"/>
  <c r="BC53" i="2"/>
  <c r="BB53" i="2"/>
  <c r="CP52" i="2"/>
  <c r="CO52" i="2"/>
  <c r="CN52" i="2"/>
  <c r="CM52" i="2"/>
  <c r="CL52" i="2"/>
  <c r="CK52" i="2"/>
  <c r="CJ52" i="2"/>
  <c r="CI52" i="2"/>
  <c r="CH52" i="2"/>
  <c r="CG52" i="2"/>
  <c r="CF52" i="2"/>
  <c r="CE52" i="2"/>
  <c r="CD52" i="2"/>
  <c r="CC52" i="2"/>
  <c r="CB52" i="2"/>
  <c r="CA52" i="2"/>
  <c r="BZ52" i="2"/>
  <c r="BY52" i="2"/>
  <c r="BX52" i="2"/>
  <c r="BW52" i="2"/>
  <c r="BU52" i="2"/>
  <c r="BT52" i="2"/>
  <c r="BS52" i="2"/>
  <c r="BR52" i="2"/>
  <c r="BQ52" i="2"/>
  <c r="BP52" i="2"/>
  <c r="BO52" i="2"/>
  <c r="BN52" i="2"/>
  <c r="BM52" i="2"/>
  <c r="BL52" i="2"/>
  <c r="BK52" i="2"/>
  <c r="BJ52" i="2"/>
  <c r="BI52" i="2"/>
  <c r="BH52" i="2"/>
  <c r="BG52" i="2"/>
  <c r="BF52" i="2"/>
  <c r="BE52" i="2"/>
  <c r="BD52" i="2"/>
  <c r="BC52" i="2"/>
  <c r="BB52" i="2"/>
  <c r="CP51" i="2"/>
  <c r="CO51" i="2"/>
  <c r="CN51" i="2"/>
  <c r="CM51" i="2"/>
  <c r="CL51" i="2"/>
  <c r="CK51" i="2"/>
  <c r="CJ51" i="2"/>
  <c r="CI51" i="2"/>
  <c r="CH51" i="2"/>
  <c r="CG51" i="2"/>
  <c r="CF51" i="2"/>
  <c r="CE51" i="2"/>
  <c r="CD51" i="2"/>
  <c r="CC51" i="2"/>
  <c r="CB51" i="2"/>
  <c r="CA51" i="2"/>
  <c r="BZ51" i="2"/>
  <c r="BY51" i="2"/>
  <c r="BX51" i="2"/>
  <c r="BW51" i="2"/>
  <c r="BU51" i="2"/>
  <c r="BT51" i="2"/>
  <c r="BS51" i="2"/>
  <c r="BR51" i="2"/>
  <c r="BQ51" i="2"/>
  <c r="BP51" i="2"/>
  <c r="BO51" i="2"/>
  <c r="BN51" i="2"/>
  <c r="BM51" i="2"/>
  <c r="BL51" i="2"/>
  <c r="BK51" i="2"/>
  <c r="BJ51" i="2"/>
  <c r="BI51" i="2"/>
  <c r="BH51" i="2"/>
  <c r="BG51" i="2"/>
  <c r="BF51" i="2"/>
  <c r="BE51" i="2"/>
  <c r="BD51" i="2"/>
  <c r="BC51" i="2"/>
  <c r="BB51" i="2"/>
  <c r="CP50" i="2"/>
  <c r="CO50" i="2"/>
  <c r="CN50" i="2"/>
  <c r="CM50" i="2"/>
  <c r="CL50" i="2"/>
  <c r="CK50" i="2"/>
  <c r="CJ50" i="2"/>
  <c r="CI50" i="2"/>
  <c r="CH50" i="2"/>
  <c r="CG50" i="2"/>
  <c r="CF50" i="2"/>
  <c r="CE50" i="2"/>
  <c r="CD50" i="2"/>
  <c r="CC50" i="2"/>
  <c r="CB50" i="2"/>
  <c r="CA50" i="2"/>
  <c r="BZ50" i="2"/>
  <c r="BY50" i="2"/>
  <c r="BX50" i="2"/>
  <c r="BW50" i="2"/>
  <c r="BU50" i="2"/>
  <c r="BT50" i="2"/>
  <c r="BS50" i="2"/>
  <c r="BR50" i="2"/>
  <c r="BQ50" i="2"/>
  <c r="BP50" i="2"/>
  <c r="BO50" i="2"/>
  <c r="BN50" i="2"/>
  <c r="BM50" i="2"/>
  <c r="BL50" i="2"/>
  <c r="BK50" i="2"/>
  <c r="BJ50" i="2"/>
  <c r="BI50" i="2"/>
  <c r="BH50" i="2"/>
  <c r="BG50" i="2"/>
  <c r="BF50" i="2"/>
  <c r="BE50" i="2"/>
  <c r="BD50" i="2"/>
  <c r="BC50" i="2"/>
  <c r="BB50" i="2"/>
  <c r="CP49" i="2"/>
  <c r="CO49" i="2"/>
  <c r="CN49" i="2"/>
  <c r="CM49" i="2"/>
  <c r="CL49" i="2"/>
  <c r="CK49" i="2"/>
  <c r="CJ49" i="2"/>
  <c r="CI49" i="2"/>
  <c r="CH49" i="2"/>
  <c r="CG49" i="2"/>
  <c r="CF49" i="2"/>
  <c r="CE49" i="2"/>
  <c r="CD49" i="2"/>
  <c r="CC49" i="2"/>
  <c r="CB49" i="2"/>
  <c r="CA49" i="2"/>
  <c r="BZ49" i="2"/>
  <c r="BY49" i="2"/>
  <c r="BX49" i="2"/>
  <c r="BW49" i="2"/>
  <c r="BU49" i="2"/>
  <c r="BT49" i="2"/>
  <c r="BS49" i="2"/>
  <c r="BR49" i="2"/>
  <c r="BQ49" i="2"/>
  <c r="BP49" i="2"/>
  <c r="BO49" i="2"/>
  <c r="BN49" i="2"/>
  <c r="BM49" i="2"/>
  <c r="BL49" i="2"/>
  <c r="BK49" i="2"/>
  <c r="BJ49" i="2"/>
  <c r="BI49" i="2"/>
  <c r="BH49" i="2"/>
  <c r="BG49" i="2"/>
  <c r="BF49" i="2"/>
  <c r="BE49" i="2"/>
  <c r="BD49" i="2"/>
  <c r="BC49" i="2"/>
  <c r="BB49" i="2"/>
  <c r="CP48" i="2"/>
  <c r="CO48" i="2"/>
  <c r="CN48" i="2"/>
  <c r="CM48" i="2"/>
  <c r="CL48" i="2"/>
  <c r="CK48" i="2"/>
  <c r="CJ48" i="2"/>
  <c r="CI48" i="2"/>
  <c r="CH48" i="2"/>
  <c r="CG48" i="2"/>
  <c r="CF48" i="2"/>
  <c r="CE48" i="2"/>
  <c r="CD48" i="2"/>
  <c r="CC48" i="2"/>
  <c r="CB48" i="2"/>
  <c r="CA48" i="2"/>
  <c r="BZ48" i="2"/>
  <c r="BY48" i="2"/>
  <c r="BX48" i="2"/>
  <c r="BW48" i="2"/>
  <c r="BU48" i="2"/>
  <c r="BT48" i="2"/>
  <c r="BS48" i="2"/>
  <c r="BR48" i="2"/>
  <c r="BQ48" i="2"/>
  <c r="BP48" i="2"/>
  <c r="BO48" i="2"/>
  <c r="BN48" i="2"/>
  <c r="BM48" i="2"/>
  <c r="BL48" i="2"/>
  <c r="BK48" i="2"/>
  <c r="BJ48" i="2"/>
  <c r="BI48" i="2"/>
  <c r="BH48" i="2"/>
  <c r="BG48" i="2"/>
  <c r="BF48" i="2"/>
  <c r="BE48" i="2"/>
  <c r="BD48" i="2"/>
  <c r="BC48" i="2"/>
  <c r="BB48" i="2"/>
  <c r="CP47" i="2"/>
  <c r="CO47" i="2"/>
  <c r="CN47" i="2"/>
  <c r="CM47" i="2"/>
  <c r="CL47" i="2"/>
  <c r="CK47" i="2"/>
  <c r="CJ47" i="2"/>
  <c r="CI47" i="2"/>
  <c r="CH47" i="2"/>
  <c r="CG47" i="2"/>
  <c r="CF47" i="2"/>
  <c r="CE47" i="2"/>
  <c r="CD47" i="2"/>
  <c r="CC47" i="2"/>
  <c r="CB47" i="2"/>
  <c r="CA47" i="2"/>
  <c r="BZ47" i="2"/>
  <c r="BY47" i="2"/>
  <c r="BX47" i="2"/>
  <c r="BW47" i="2"/>
  <c r="BU47" i="2"/>
  <c r="BT47" i="2"/>
  <c r="BS47" i="2"/>
  <c r="BR47" i="2"/>
  <c r="BQ47" i="2"/>
  <c r="BP47" i="2"/>
  <c r="BO47" i="2"/>
  <c r="BN47" i="2"/>
  <c r="BM47" i="2"/>
  <c r="BL47" i="2"/>
  <c r="BK47" i="2"/>
  <c r="BJ47" i="2"/>
  <c r="BI47" i="2"/>
  <c r="BH47" i="2"/>
  <c r="BG47" i="2"/>
  <c r="BF47" i="2"/>
  <c r="BE47" i="2"/>
  <c r="BD47" i="2"/>
  <c r="BC47" i="2"/>
  <c r="BB47" i="2"/>
  <c r="CP46" i="2"/>
  <c r="CO46" i="2"/>
  <c r="CN46" i="2"/>
  <c r="CM46" i="2"/>
  <c r="CL46" i="2"/>
  <c r="CK46" i="2"/>
  <c r="CJ46" i="2"/>
  <c r="CI46" i="2"/>
  <c r="CH46" i="2"/>
  <c r="CG46" i="2"/>
  <c r="CF46" i="2"/>
  <c r="CE46" i="2"/>
  <c r="CD46" i="2"/>
  <c r="CC46" i="2"/>
  <c r="CB46" i="2"/>
  <c r="CA46" i="2"/>
  <c r="BZ46" i="2"/>
  <c r="BY46" i="2"/>
  <c r="BX46" i="2"/>
  <c r="BW46" i="2"/>
  <c r="BU46" i="2"/>
  <c r="BT46" i="2"/>
  <c r="BS46" i="2"/>
  <c r="BR46" i="2"/>
  <c r="BQ46" i="2"/>
  <c r="BP46" i="2"/>
  <c r="BO46" i="2"/>
  <c r="BN46" i="2"/>
  <c r="BM46" i="2"/>
  <c r="BL46" i="2"/>
  <c r="BK46" i="2"/>
  <c r="BJ46" i="2"/>
  <c r="BI46" i="2"/>
  <c r="BH46" i="2"/>
  <c r="BG46" i="2"/>
  <c r="BF46" i="2"/>
  <c r="BE46" i="2"/>
  <c r="BD46" i="2"/>
  <c r="BC46" i="2"/>
  <c r="BB46" i="2"/>
  <c r="CP45" i="2"/>
  <c r="CO45" i="2"/>
  <c r="CN45" i="2"/>
  <c r="CM45" i="2"/>
  <c r="CL45" i="2"/>
  <c r="CK45" i="2"/>
  <c r="CJ45" i="2"/>
  <c r="CI45" i="2"/>
  <c r="CH45" i="2"/>
  <c r="CG45" i="2"/>
  <c r="CF45" i="2"/>
  <c r="CE45" i="2"/>
  <c r="CD45" i="2"/>
  <c r="CC45" i="2"/>
  <c r="CB45" i="2"/>
  <c r="CA45" i="2"/>
  <c r="BZ45" i="2"/>
  <c r="BY45" i="2"/>
  <c r="BX45" i="2"/>
  <c r="BW45" i="2"/>
  <c r="BU45" i="2"/>
  <c r="BT45" i="2"/>
  <c r="BS45" i="2"/>
  <c r="BR45" i="2"/>
  <c r="BQ45" i="2"/>
  <c r="BP45" i="2"/>
  <c r="BO45" i="2"/>
  <c r="BN45" i="2"/>
  <c r="BM45" i="2"/>
  <c r="BL45" i="2"/>
  <c r="BK45" i="2"/>
  <c r="BJ45" i="2"/>
  <c r="BI45" i="2"/>
  <c r="BH45" i="2"/>
  <c r="BG45" i="2"/>
  <c r="BF45" i="2"/>
  <c r="BE45" i="2"/>
  <c r="BD45" i="2"/>
  <c r="BC45" i="2"/>
  <c r="BB45" i="2"/>
  <c r="CP44" i="2"/>
  <c r="CO44" i="2"/>
  <c r="CN44" i="2"/>
  <c r="CM44" i="2"/>
  <c r="CL44" i="2"/>
  <c r="CK44" i="2"/>
  <c r="CJ44" i="2"/>
  <c r="CI44" i="2"/>
  <c r="CH44" i="2"/>
  <c r="CG44" i="2"/>
  <c r="CF44" i="2"/>
  <c r="CE44" i="2"/>
  <c r="CD44" i="2"/>
  <c r="CC44" i="2"/>
  <c r="CB44" i="2"/>
  <c r="CA44" i="2"/>
  <c r="BZ44" i="2"/>
  <c r="BY44" i="2"/>
  <c r="BX44" i="2"/>
  <c r="BW44" i="2"/>
  <c r="BU44" i="2"/>
  <c r="BT44" i="2"/>
  <c r="BS44" i="2"/>
  <c r="BR44" i="2"/>
  <c r="BQ44" i="2"/>
  <c r="BP44" i="2"/>
  <c r="BO44" i="2"/>
  <c r="BN44" i="2"/>
  <c r="BM44" i="2"/>
  <c r="BL44" i="2"/>
  <c r="BK44" i="2"/>
  <c r="BJ44" i="2"/>
  <c r="BI44" i="2"/>
  <c r="BH44" i="2"/>
  <c r="BG44" i="2"/>
  <c r="BF44" i="2"/>
  <c r="BE44" i="2"/>
  <c r="BD44" i="2"/>
  <c r="BC44" i="2"/>
  <c r="BB44" i="2"/>
  <c r="CP43" i="2"/>
  <c r="CO43" i="2"/>
  <c r="CN43" i="2"/>
  <c r="CM43" i="2"/>
  <c r="CL43" i="2"/>
  <c r="CK43" i="2"/>
  <c r="CJ43" i="2"/>
  <c r="CI43" i="2"/>
  <c r="CH43" i="2"/>
  <c r="CG43" i="2"/>
  <c r="CF43" i="2"/>
  <c r="CE43" i="2"/>
  <c r="CD43" i="2"/>
  <c r="CC43" i="2"/>
  <c r="CB43" i="2"/>
  <c r="CA43" i="2"/>
  <c r="BZ43" i="2"/>
  <c r="BY43" i="2"/>
  <c r="BX43" i="2"/>
  <c r="BW43" i="2"/>
  <c r="BU43" i="2"/>
  <c r="BT43" i="2"/>
  <c r="BS43" i="2"/>
  <c r="BR43" i="2"/>
  <c r="BQ43" i="2"/>
  <c r="BP43" i="2"/>
  <c r="BO43" i="2"/>
  <c r="BN43" i="2"/>
  <c r="BM43" i="2"/>
  <c r="BL43" i="2"/>
  <c r="BK43" i="2"/>
  <c r="BJ43" i="2"/>
  <c r="BI43" i="2"/>
  <c r="BH43" i="2"/>
  <c r="BG43" i="2"/>
  <c r="BF43" i="2"/>
  <c r="BE43" i="2"/>
  <c r="BD43" i="2"/>
  <c r="BC43" i="2"/>
  <c r="BB43" i="2"/>
  <c r="CP42" i="2"/>
  <c r="CO42" i="2"/>
  <c r="CN42" i="2"/>
  <c r="CM42" i="2"/>
  <c r="CL42" i="2"/>
  <c r="CK42" i="2"/>
  <c r="CJ42" i="2"/>
  <c r="CI42" i="2"/>
  <c r="CH42" i="2"/>
  <c r="CG42" i="2"/>
  <c r="CF42" i="2"/>
  <c r="CE42" i="2"/>
  <c r="CD42" i="2"/>
  <c r="CC42" i="2"/>
  <c r="CB42" i="2"/>
  <c r="CA42" i="2"/>
  <c r="BZ42" i="2"/>
  <c r="BY42" i="2"/>
  <c r="BX42" i="2"/>
  <c r="BW42" i="2"/>
  <c r="BU42" i="2"/>
  <c r="BT42" i="2"/>
  <c r="BS42" i="2"/>
  <c r="BR42" i="2"/>
  <c r="BQ42" i="2"/>
  <c r="BP42" i="2"/>
  <c r="BO42" i="2"/>
  <c r="BN42" i="2"/>
  <c r="BM42" i="2"/>
  <c r="BL42" i="2"/>
  <c r="BK42" i="2"/>
  <c r="BJ42" i="2"/>
  <c r="BI42" i="2"/>
  <c r="BH42" i="2"/>
  <c r="BG42" i="2"/>
  <c r="BF42" i="2"/>
  <c r="BE42" i="2"/>
  <c r="BD42" i="2"/>
  <c r="BC42" i="2"/>
  <c r="BB42" i="2"/>
  <c r="CP41" i="2"/>
  <c r="CO41" i="2"/>
  <c r="CN41" i="2"/>
  <c r="CM41" i="2"/>
  <c r="CL41" i="2"/>
  <c r="CK41" i="2"/>
  <c r="CJ41" i="2"/>
  <c r="CI41" i="2"/>
  <c r="CH41" i="2"/>
  <c r="CG41" i="2"/>
  <c r="CF41" i="2"/>
  <c r="CE41" i="2"/>
  <c r="CD41" i="2"/>
  <c r="CC41" i="2"/>
  <c r="CB41" i="2"/>
  <c r="CA41" i="2"/>
  <c r="BZ41" i="2"/>
  <c r="BY41" i="2"/>
  <c r="BX41" i="2"/>
  <c r="BW41" i="2"/>
  <c r="BU41" i="2"/>
  <c r="BT41" i="2"/>
  <c r="BS41" i="2"/>
  <c r="BR41" i="2"/>
  <c r="BQ41" i="2"/>
  <c r="BP41" i="2"/>
  <c r="BO41" i="2"/>
  <c r="BN41" i="2"/>
  <c r="BM41" i="2"/>
  <c r="BL41" i="2"/>
  <c r="BK41" i="2"/>
  <c r="BJ41" i="2"/>
  <c r="BI41" i="2"/>
  <c r="BH41" i="2"/>
  <c r="BG41" i="2"/>
  <c r="BF41" i="2"/>
  <c r="BE41" i="2"/>
  <c r="BD41" i="2"/>
  <c r="BC41" i="2"/>
  <c r="BB41" i="2"/>
  <c r="CP40" i="2"/>
  <c r="CO40" i="2"/>
  <c r="CN40" i="2"/>
  <c r="CM40" i="2"/>
  <c r="CL40" i="2"/>
  <c r="CK40" i="2"/>
  <c r="CJ40" i="2"/>
  <c r="CI40" i="2"/>
  <c r="CH40" i="2"/>
  <c r="CG40" i="2"/>
  <c r="CF40" i="2"/>
  <c r="CE40" i="2"/>
  <c r="CD40" i="2"/>
  <c r="CC40" i="2"/>
  <c r="CB40" i="2"/>
  <c r="CA40" i="2"/>
  <c r="BZ40" i="2"/>
  <c r="BY40" i="2"/>
  <c r="BX40" i="2"/>
  <c r="BW40" i="2"/>
  <c r="BU40" i="2"/>
  <c r="BT40" i="2"/>
  <c r="BS40" i="2"/>
  <c r="BR40" i="2"/>
  <c r="BQ40" i="2"/>
  <c r="BP40" i="2"/>
  <c r="BO40" i="2"/>
  <c r="BN40" i="2"/>
  <c r="BM40" i="2"/>
  <c r="BL40" i="2"/>
  <c r="BK40" i="2"/>
  <c r="BJ40" i="2"/>
  <c r="BI40" i="2"/>
  <c r="BH40" i="2"/>
  <c r="BG40" i="2"/>
  <c r="BF40" i="2"/>
  <c r="BE40" i="2"/>
  <c r="BD40" i="2"/>
  <c r="BC40" i="2"/>
  <c r="BB40" i="2"/>
  <c r="BA40" i="2"/>
  <c r="CP39" i="2"/>
  <c r="CO39" i="2"/>
  <c r="CN39" i="2"/>
  <c r="CM39" i="2"/>
  <c r="CL39" i="2"/>
  <c r="CK39" i="2"/>
  <c r="CJ39" i="2"/>
  <c r="CI39" i="2"/>
  <c r="CH39" i="2"/>
  <c r="CG39" i="2"/>
  <c r="CF39" i="2"/>
  <c r="CE39" i="2"/>
  <c r="CD39" i="2"/>
  <c r="CC39" i="2"/>
  <c r="CB39" i="2"/>
  <c r="CA39" i="2"/>
  <c r="BZ39" i="2"/>
  <c r="BY39" i="2"/>
  <c r="BX39" i="2"/>
  <c r="BW39" i="2"/>
  <c r="BU39" i="2"/>
  <c r="BT39" i="2"/>
  <c r="BS39" i="2"/>
  <c r="BR39" i="2"/>
  <c r="BQ39" i="2"/>
  <c r="BP39" i="2"/>
  <c r="BO39" i="2"/>
  <c r="BN39" i="2"/>
  <c r="BM39" i="2"/>
  <c r="BL39" i="2"/>
  <c r="BK39" i="2"/>
  <c r="BJ39" i="2"/>
  <c r="BI39" i="2"/>
  <c r="BH39" i="2"/>
  <c r="BG39" i="2"/>
  <c r="BF39" i="2"/>
  <c r="BE39" i="2"/>
  <c r="BD39" i="2"/>
  <c r="BC39" i="2"/>
  <c r="BB39" i="2"/>
  <c r="CP38" i="2"/>
  <c r="CO38" i="2"/>
  <c r="CN38" i="2"/>
  <c r="CM38" i="2"/>
  <c r="CL38" i="2"/>
  <c r="CK38" i="2"/>
  <c r="CJ38" i="2"/>
  <c r="CI38" i="2"/>
  <c r="CH38" i="2"/>
  <c r="CG38" i="2"/>
  <c r="CF38" i="2"/>
  <c r="CE38" i="2"/>
  <c r="CD38" i="2"/>
  <c r="CC38" i="2"/>
  <c r="CB38" i="2"/>
  <c r="CA38" i="2"/>
  <c r="BZ38" i="2"/>
  <c r="BY38" i="2"/>
  <c r="BX38" i="2"/>
  <c r="BW38" i="2"/>
  <c r="BU38" i="2"/>
  <c r="BT38" i="2"/>
  <c r="BS38" i="2"/>
  <c r="BR38" i="2"/>
  <c r="BQ38" i="2"/>
  <c r="BP38" i="2"/>
  <c r="BO38" i="2"/>
  <c r="BN38" i="2"/>
  <c r="BM38" i="2"/>
  <c r="BL38" i="2"/>
  <c r="BK38" i="2"/>
  <c r="BJ38" i="2"/>
  <c r="BI38" i="2"/>
  <c r="BH38" i="2"/>
  <c r="BG38" i="2"/>
  <c r="BF38" i="2"/>
  <c r="BE38" i="2"/>
  <c r="BD38" i="2"/>
  <c r="BC38" i="2"/>
  <c r="BB38" i="2"/>
  <c r="CP37" i="2"/>
  <c r="CO37" i="2"/>
  <c r="CN37" i="2"/>
  <c r="CM37" i="2"/>
  <c r="CL37" i="2"/>
  <c r="CK37" i="2"/>
  <c r="CJ37" i="2"/>
  <c r="CI37" i="2"/>
  <c r="CH37" i="2"/>
  <c r="CG37" i="2"/>
  <c r="CF37" i="2"/>
  <c r="CE37" i="2"/>
  <c r="CD37" i="2"/>
  <c r="CC37" i="2"/>
  <c r="CB37" i="2"/>
  <c r="CA37" i="2"/>
  <c r="BZ37" i="2"/>
  <c r="BY37" i="2"/>
  <c r="BX37" i="2"/>
  <c r="BW37" i="2"/>
  <c r="BU37" i="2"/>
  <c r="BT37" i="2"/>
  <c r="BS37" i="2"/>
  <c r="BR37" i="2"/>
  <c r="BQ37" i="2"/>
  <c r="BP37" i="2"/>
  <c r="BO37" i="2"/>
  <c r="BN37" i="2"/>
  <c r="BM37" i="2"/>
  <c r="BL37" i="2"/>
  <c r="BK37" i="2"/>
  <c r="BJ37" i="2"/>
  <c r="BI37" i="2"/>
  <c r="BH37" i="2"/>
  <c r="BG37" i="2"/>
  <c r="BF37" i="2"/>
  <c r="BE37" i="2"/>
  <c r="BD37" i="2"/>
  <c r="BC37" i="2"/>
  <c r="BB37" i="2"/>
  <c r="AZ32" i="2"/>
  <c r="AY32" i="2"/>
  <c r="AX32" i="2"/>
  <c r="AW32" i="2"/>
  <c r="AV32" i="2"/>
  <c r="AU32" i="2"/>
  <c r="AT32" i="2"/>
  <c r="AS32" i="2"/>
  <c r="AR32" i="2"/>
  <c r="CP31" i="2"/>
  <c r="CO31" i="2"/>
  <c r="CN31" i="2"/>
  <c r="CM31" i="2"/>
  <c r="CL31" i="2"/>
  <c r="CK31" i="2"/>
  <c r="CJ31" i="2"/>
  <c r="CI31" i="2"/>
  <c r="CH31" i="2"/>
  <c r="CG31" i="2"/>
  <c r="CF31" i="2"/>
  <c r="CE31" i="2"/>
  <c r="CD31" i="2"/>
  <c r="CC31" i="2"/>
  <c r="CB31" i="2"/>
  <c r="CA31" i="2"/>
  <c r="BZ31" i="2"/>
  <c r="BY31" i="2"/>
  <c r="BX31" i="2"/>
  <c r="BW31" i="2"/>
  <c r="BU31" i="2"/>
  <c r="BT31" i="2"/>
  <c r="BS31" i="2"/>
  <c r="BR31" i="2"/>
  <c r="BQ31" i="2"/>
  <c r="BP31" i="2"/>
  <c r="BO31" i="2"/>
  <c r="BN31" i="2"/>
  <c r="BM31" i="2"/>
  <c r="BL31" i="2"/>
  <c r="BK31" i="2"/>
  <c r="BJ31" i="2"/>
  <c r="BI31" i="2"/>
  <c r="BH31" i="2"/>
  <c r="BG31" i="2"/>
  <c r="BF31" i="2"/>
  <c r="BE31" i="2"/>
  <c r="BD31" i="2"/>
  <c r="BC31" i="2"/>
  <c r="BB31" i="2"/>
  <c r="AZ31" i="2"/>
  <c r="AY31" i="2"/>
  <c r="AX31" i="2"/>
  <c r="AW31" i="2"/>
  <c r="AV31" i="2"/>
  <c r="AU31" i="2"/>
  <c r="AT31" i="2"/>
  <c r="AS31" i="2"/>
  <c r="AR31" i="2"/>
  <c r="AQ31" i="2"/>
  <c r="AP31" i="2"/>
  <c r="AO31" i="2"/>
  <c r="AN31" i="2"/>
  <c r="AM31" i="2"/>
  <c r="AL31" i="2"/>
  <c r="AK31" i="2"/>
  <c r="AJ31" i="2"/>
  <c r="AI31" i="2"/>
  <c r="AH31" i="2"/>
  <c r="AG31" i="2"/>
  <c r="AF31" i="2"/>
  <c r="BA58" i="2" s="1"/>
  <c r="CP30" i="2"/>
  <c r="CO30" i="2"/>
  <c r="CN30" i="2"/>
  <c r="CM30" i="2"/>
  <c r="CL30" i="2"/>
  <c r="CK30" i="2"/>
  <c r="CJ30" i="2"/>
  <c r="CI30" i="2"/>
  <c r="CH30" i="2"/>
  <c r="CG30" i="2"/>
  <c r="CF30" i="2"/>
  <c r="CE30" i="2"/>
  <c r="CD30" i="2"/>
  <c r="CC30" i="2"/>
  <c r="CB30" i="2"/>
  <c r="CA30" i="2"/>
  <c r="BZ30" i="2"/>
  <c r="BY30" i="2"/>
  <c r="BX30" i="2"/>
  <c r="BW30" i="2"/>
  <c r="BU30" i="2"/>
  <c r="BT30" i="2"/>
  <c r="BS30" i="2"/>
  <c r="BR30" i="2"/>
  <c r="BQ30" i="2"/>
  <c r="BP30" i="2"/>
  <c r="BO30" i="2"/>
  <c r="BN30" i="2"/>
  <c r="BM30" i="2"/>
  <c r="BL30" i="2"/>
  <c r="BK30" i="2"/>
  <c r="BJ30" i="2"/>
  <c r="BI30" i="2"/>
  <c r="BH30" i="2"/>
  <c r="BG30" i="2"/>
  <c r="BF30" i="2"/>
  <c r="BE30" i="2"/>
  <c r="BD30" i="2"/>
  <c r="BC30" i="2"/>
  <c r="BB30" i="2"/>
  <c r="AZ30" i="2"/>
  <c r="AY30" i="2"/>
  <c r="AX30" i="2"/>
  <c r="AW30" i="2"/>
  <c r="AV30" i="2"/>
  <c r="AU30" i="2"/>
  <c r="AT30" i="2"/>
  <c r="AS30" i="2"/>
  <c r="AR30" i="2"/>
  <c r="AQ30" i="2"/>
  <c r="AP30" i="2"/>
  <c r="AO30" i="2"/>
  <c r="AN30" i="2"/>
  <c r="AM30" i="2"/>
  <c r="AL30" i="2"/>
  <c r="AK30" i="2"/>
  <c r="AJ30" i="2"/>
  <c r="AI30" i="2"/>
  <c r="AH30" i="2"/>
  <c r="AG30" i="2"/>
  <c r="AF30" i="2"/>
  <c r="BA57" i="2" s="1"/>
  <c r="CP29" i="2"/>
  <c r="CO29" i="2"/>
  <c r="CN29" i="2"/>
  <c r="CM29" i="2"/>
  <c r="CL29" i="2"/>
  <c r="CK29" i="2"/>
  <c r="CJ29" i="2"/>
  <c r="CI29" i="2"/>
  <c r="CH29" i="2"/>
  <c r="CG29" i="2"/>
  <c r="CF29" i="2"/>
  <c r="CE29" i="2"/>
  <c r="CD29" i="2"/>
  <c r="CC29" i="2"/>
  <c r="CB29" i="2"/>
  <c r="CA29" i="2"/>
  <c r="BZ29" i="2"/>
  <c r="BY29" i="2"/>
  <c r="BX29" i="2"/>
  <c r="BW29" i="2"/>
  <c r="BU29" i="2"/>
  <c r="BT29" i="2"/>
  <c r="BS29" i="2"/>
  <c r="BR29" i="2"/>
  <c r="BQ29" i="2"/>
  <c r="BP29" i="2"/>
  <c r="BO29" i="2"/>
  <c r="BN29" i="2"/>
  <c r="BM29" i="2"/>
  <c r="BL29" i="2"/>
  <c r="BK29" i="2"/>
  <c r="BJ29" i="2"/>
  <c r="BI29" i="2"/>
  <c r="BH29" i="2"/>
  <c r="BG29" i="2"/>
  <c r="BF29" i="2"/>
  <c r="BE29" i="2"/>
  <c r="BD29" i="2"/>
  <c r="BC29" i="2"/>
  <c r="BB29" i="2"/>
  <c r="AZ29" i="2"/>
  <c r="AY29" i="2"/>
  <c r="AX29" i="2"/>
  <c r="AW29" i="2"/>
  <c r="AV29" i="2"/>
  <c r="AU29" i="2"/>
  <c r="AT29" i="2"/>
  <c r="AS29" i="2"/>
  <c r="AR29" i="2"/>
  <c r="AQ29" i="2"/>
  <c r="AP29" i="2"/>
  <c r="AO29" i="2"/>
  <c r="AN29" i="2"/>
  <c r="AM29" i="2"/>
  <c r="AL29" i="2"/>
  <c r="AK29" i="2"/>
  <c r="AJ29" i="2"/>
  <c r="AI29" i="2"/>
  <c r="AH29" i="2"/>
  <c r="AG29" i="2"/>
  <c r="AF29" i="2"/>
  <c r="BA84" i="2" s="1"/>
  <c r="CP28" i="2"/>
  <c r="CO28" i="2"/>
  <c r="CN28" i="2"/>
  <c r="CM28" i="2"/>
  <c r="CL28" i="2"/>
  <c r="CK28" i="2"/>
  <c r="CJ28" i="2"/>
  <c r="CI28" i="2"/>
  <c r="CH28" i="2"/>
  <c r="CG28" i="2"/>
  <c r="CF28" i="2"/>
  <c r="CE28" i="2"/>
  <c r="CD28" i="2"/>
  <c r="CC28" i="2"/>
  <c r="CB28" i="2"/>
  <c r="CA28" i="2"/>
  <c r="BZ28" i="2"/>
  <c r="BY28" i="2"/>
  <c r="BX28" i="2"/>
  <c r="BW28" i="2"/>
  <c r="BU28" i="2"/>
  <c r="BT28" i="2"/>
  <c r="BS28" i="2"/>
  <c r="BR28" i="2"/>
  <c r="BQ28" i="2"/>
  <c r="BP28" i="2"/>
  <c r="BO28" i="2"/>
  <c r="BN28" i="2"/>
  <c r="BM28" i="2"/>
  <c r="BL28" i="2"/>
  <c r="BK28" i="2"/>
  <c r="BJ28" i="2"/>
  <c r="BI28" i="2"/>
  <c r="BH28" i="2"/>
  <c r="BG28" i="2"/>
  <c r="BF28" i="2"/>
  <c r="BE28" i="2"/>
  <c r="BD28" i="2"/>
  <c r="BC28" i="2"/>
  <c r="BB28" i="2"/>
  <c r="AZ28" i="2"/>
  <c r="AY28" i="2"/>
  <c r="AX28" i="2"/>
  <c r="AW28" i="2"/>
  <c r="AV28" i="2"/>
  <c r="AU28" i="2"/>
  <c r="AT28" i="2"/>
  <c r="AS28" i="2"/>
  <c r="AR28" i="2"/>
  <c r="AQ28" i="2"/>
  <c r="AP28" i="2"/>
  <c r="AO28" i="2"/>
  <c r="AN28" i="2"/>
  <c r="AM28" i="2"/>
  <c r="AL28" i="2"/>
  <c r="AK28" i="2"/>
  <c r="AJ28" i="2"/>
  <c r="AI28" i="2"/>
  <c r="AH28" i="2"/>
  <c r="AG28" i="2"/>
  <c r="AF28" i="2"/>
  <c r="BA55" i="2" s="1"/>
  <c r="CP27" i="2"/>
  <c r="CO27" i="2"/>
  <c r="CN27" i="2"/>
  <c r="CM27" i="2"/>
  <c r="CL27" i="2"/>
  <c r="CK27" i="2"/>
  <c r="CJ27" i="2"/>
  <c r="CI27" i="2"/>
  <c r="CH27" i="2"/>
  <c r="CG27" i="2"/>
  <c r="CF27" i="2"/>
  <c r="CE27" i="2"/>
  <c r="CD27" i="2"/>
  <c r="CC27" i="2"/>
  <c r="CB27" i="2"/>
  <c r="CA27" i="2"/>
  <c r="BZ27" i="2"/>
  <c r="BY27" i="2"/>
  <c r="BX27" i="2"/>
  <c r="BW27" i="2"/>
  <c r="BU27" i="2"/>
  <c r="BT27" i="2"/>
  <c r="BS27" i="2"/>
  <c r="BR27" i="2"/>
  <c r="BQ27" i="2"/>
  <c r="BP27" i="2"/>
  <c r="BO27" i="2"/>
  <c r="BN27" i="2"/>
  <c r="BM27" i="2"/>
  <c r="BL27" i="2"/>
  <c r="BK27" i="2"/>
  <c r="BJ27" i="2"/>
  <c r="BI27" i="2"/>
  <c r="BH27" i="2"/>
  <c r="BG27" i="2"/>
  <c r="BF27" i="2"/>
  <c r="BE27" i="2"/>
  <c r="BD27" i="2"/>
  <c r="BC27" i="2"/>
  <c r="BB27" i="2"/>
  <c r="AZ27" i="2"/>
  <c r="AY27" i="2"/>
  <c r="AX27" i="2"/>
  <c r="AW27" i="2"/>
  <c r="AV27" i="2"/>
  <c r="AU27" i="2"/>
  <c r="AT27" i="2"/>
  <c r="AS27" i="2"/>
  <c r="AR27" i="2"/>
  <c r="AQ27" i="2"/>
  <c r="AP27" i="2"/>
  <c r="AO27" i="2"/>
  <c r="AN27" i="2"/>
  <c r="AM27" i="2"/>
  <c r="AL27" i="2"/>
  <c r="AK27" i="2"/>
  <c r="AJ27" i="2"/>
  <c r="AI27" i="2"/>
  <c r="AH27" i="2"/>
  <c r="AG27" i="2"/>
  <c r="AF27" i="2"/>
  <c r="BA82" i="2" s="1"/>
  <c r="CP26" i="2"/>
  <c r="CO26" i="2"/>
  <c r="CN26" i="2"/>
  <c r="CM26" i="2"/>
  <c r="CL26" i="2"/>
  <c r="CK26" i="2"/>
  <c r="CJ26" i="2"/>
  <c r="CI26" i="2"/>
  <c r="CH26" i="2"/>
  <c r="CG26" i="2"/>
  <c r="CF26" i="2"/>
  <c r="CE26" i="2"/>
  <c r="CD26" i="2"/>
  <c r="CC26" i="2"/>
  <c r="CB26" i="2"/>
  <c r="CA26" i="2"/>
  <c r="BZ26" i="2"/>
  <c r="BY26" i="2"/>
  <c r="BX26" i="2"/>
  <c r="BW26" i="2"/>
  <c r="BU26" i="2"/>
  <c r="BT26" i="2"/>
  <c r="BS26" i="2"/>
  <c r="BR26" i="2"/>
  <c r="BQ26" i="2"/>
  <c r="BP26" i="2"/>
  <c r="BO26" i="2"/>
  <c r="BN26" i="2"/>
  <c r="BM26" i="2"/>
  <c r="BL26" i="2"/>
  <c r="BK26" i="2"/>
  <c r="BJ26" i="2"/>
  <c r="BI26" i="2"/>
  <c r="BH26" i="2"/>
  <c r="BG26" i="2"/>
  <c r="BF26" i="2"/>
  <c r="BE26" i="2"/>
  <c r="BD26" i="2"/>
  <c r="BC26" i="2"/>
  <c r="BB26" i="2"/>
  <c r="AZ26" i="2"/>
  <c r="AY26" i="2"/>
  <c r="AX26" i="2"/>
  <c r="AW26" i="2"/>
  <c r="AV26" i="2"/>
  <c r="AU26" i="2"/>
  <c r="AT26" i="2"/>
  <c r="AS26" i="2"/>
  <c r="AR26" i="2"/>
  <c r="AQ26" i="2"/>
  <c r="AP26" i="2"/>
  <c r="AO26" i="2"/>
  <c r="AN26" i="2"/>
  <c r="AM26" i="2"/>
  <c r="AL26" i="2"/>
  <c r="AK26" i="2"/>
  <c r="AJ26" i="2"/>
  <c r="AI26" i="2"/>
  <c r="AH26" i="2"/>
  <c r="AG26" i="2"/>
  <c r="AF26" i="2"/>
  <c r="BA81" i="2" s="1"/>
  <c r="CP25" i="2"/>
  <c r="CO25" i="2"/>
  <c r="CN25" i="2"/>
  <c r="CM25" i="2"/>
  <c r="CL25" i="2"/>
  <c r="CK25" i="2"/>
  <c r="CJ25" i="2"/>
  <c r="CI25" i="2"/>
  <c r="CH25" i="2"/>
  <c r="CG25" i="2"/>
  <c r="CF25" i="2"/>
  <c r="CE25" i="2"/>
  <c r="CD25" i="2"/>
  <c r="CC25" i="2"/>
  <c r="CB25" i="2"/>
  <c r="CA25" i="2"/>
  <c r="BZ25" i="2"/>
  <c r="BY25" i="2"/>
  <c r="BX25" i="2"/>
  <c r="BW25" i="2"/>
  <c r="BU25" i="2"/>
  <c r="BT25" i="2"/>
  <c r="BS25" i="2"/>
  <c r="BR25" i="2"/>
  <c r="BQ25" i="2"/>
  <c r="BP25" i="2"/>
  <c r="BO25" i="2"/>
  <c r="BN25" i="2"/>
  <c r="BM25" i="2"/>
  <c r="BL25" i="2"/>
  <c r="BK25" i="2"/>
  <c r="BJ25" i="2"/>
  <c r="BI25" i="2"/>
  <c r="BH25" i="2"/>
  <c r="BG25" i="2"/>
  <c r="BF25" i="2"/>
  <c r="BE25" i="2"/>
  <c r="BD25" i="2"/>
  <c r="BC25" i="2"/>
  <c r="BB25" i="2"/>
  <c r="AZ25" i="2"/>
  <c r="AY25" i="2"/>
  <c r="AX25" i="2"/>
  <c r="AW25" i="2"/>
  <c r="AV25" i="2"/>
  <c r="AU25" i="2"/>
  <c r="AT25" i="2"/>
  <c r="AS25" i="2"/>
  <c r="AR25" i="2"/>
  <c r="AQ25" i="2"/>
  <c r="AP25" i="2"/>
  <c r="AO25" i="2"/>
  <c r="AN25" i="2"/>
  <c r="AM25" i="2"/>
  <c r="AL25" i="2"/>
  <c r="AK25" i="2"/>
  <c r="AJ25" i="2"/>
  <c r="AI25" i="2"/>
  <c r="AH25" i="2"/>
  <c r="AG25" i="2"/>
  <c r="AF25" i="2"/>
  <c r="BA52" i="2" s="1"/>
  <c r="CP24" i="2"/>
  <c r="CO24" i="2"/>
  <c r="CN24" i="2"/>
  <c r="CM24" i="2"/>
  <c r="CL24" i="2"/>
  <c r="CK24" i="2"/>
  <c r="CJ24" i="2"/>
  <c r="CI24" i="2"/>
  <c r="CH24" i="2"/>
  <c r="CG24" i="2"/>
  <c r="CF24" i="2"/>
  <c r="CE24" i="2"/>
  <c r="CD24" i="2"/>
  <c r="CC24" i="2"/>
  <c r="CB24" i="2"/>
  <c r="CA24" i="2"/>
  <c r="BZ24" i="2"/>
  <c r="BY24" i="2"/>
  <c r="BX24" i="2"/>
  <c r="BW24" i="2"/>
  <c r="BU24" i="2"/>
  <c r="BT24" i="2"/>
  <c r="BS24" i="2"/>
  <c r="BR24" i="2"/>
  <c r="BQ24" i="2"/>
  <c r="BP24" i="2"/>
  <c r="BO24" i="2"/>
  <c r="BN24" i="2"/>
  <c r="BM24" i="2"/>
  <c r="BL24" i="2"/>
  <c r="BK24" i="2"/>
  <c r="BJ24" i="2"/>
  <c r="BI24" i="2"/>
  <c r="BH24" i="2"/>
  <c r="BG24" i="2"/>
  <c r="BF24" i="2"/>
  <c r="BE24" i="2"/>
  <c r="BD24" i="2"/>
  <c r="BC24" i="2"/>
  <c r="BB24" i="2"/>
  <c r="AZ24" i="2"/>
  <c r="AY24" i="2"/>
  <c r="AX24" i="2"/>
  <c r="AW24" i="2"/>
  <c r="AV24" i="2"/>
  <c r="AU24" i="2"/>
  <c r="AT24" i="2"/>
  <c r="AS24" i="2"/>
  <c r="AR24" i="2"/>
  <c r="AQ24" i="2"/>
  <c r="AP24" i="2"/>
  <c r="AO24" i="2"/>
  <c r="AN24" i="2"/>
  <c r="AM24" i="2"/>
  <c r="AL24" i="2"/>
  <c r="AK24" i="2"/>
  <c r="AJ24" i="2"/>
  <c r="AI24" i="2"/>
  <c r="AH24" i="2"/>
  <c r="AG24" i="2"/>
  <c r="AF24" i="2"/>
  <c r="BA79" i="2" s="1"/>
  <c r="CP23" i="2"/>
  <c r="CO23" i="2"/>
  <c r="CN23" i="2"/>
  <c r="CM23" i="2"/>
  <c r="CL23" i="2"/>
  <c r="CK23" i="2"/>
  <c r="CJ23" i="2"/>
  <c r="CI23" i="2"/>
  <c r="CH23" i="2"/>
  <c r="CG23" i="2"/>
  <c r="CF23" i="2"/>
  <c r="CE23" i="2"/>
  <c r="CD23" i="2"/>
  <c r="CC23" i="2"/>
  <c r="CB23" i="2"/>
  <c r="CA23" i="2"/>
  <c r="BZ23" i="2"/>
  <c r="BY23" i="2"/>
  <c r="BX23" i="2"/>
  <c r="BW23" i="2"/>
  <c r="BU23" i="2"/>
  <c r="BT23" i="2"/>
  <c r="BS23" i="2"/>
  <c r="BR23" i="2"/>
  <c r="BQ23" i="2"/>
  <c r="BP23" i="2"/>
  <c r="BO23" i="2"/>
  <c r="BN23" i="2"/>
  <c r="BM23" i="2"/>
  <c r="BL23" i="2"/>
  <c r="BK23" i="2"/>
  <c r="BJ23" i="2"/>
  <c r="BI23" i="2"/>
  <c r="BH23" i="2"/>
  <c r="BG23" i="2"/>
  <c r="BF23" i="2"/>
  <c r="BE23" i="2"/>
  <c r="BD23" i="2"/>
  <c r="BC23" i="2"/>
  <c r="BB23" i="2"/>
  <c r="AZ23" i="2"/>
  <c r="AY23" i="2"/>
  <c r="AX23" i="2"/>
  <c r="AW23" i="2"/>
  <c r="AV23" i="2"/>
  <c r="AU23" i="2"/>
  <c r="AT23" i="2"/>
  <c r="AS23" i="2"/>
  <c r="AR23" i="2"/>
  <c r="AQ23" i="2"/>
  <c r="AP23" i="2"/>
  <c r="AO23" i="2"/>
  <c r="AN23" i="2"/>
  <c r="AM23" i="2"/>
  <c r="AL23" i="2"/>
  <c r="AK23" i="2"/>
  <c r="AJ23" i="2"/>
  <c r="AI23" i="2"/>
  <c r="AH23" i="2"/>
  <c r="AG23" i="2"/>
  <c r="AF23" i="2"/>
  <c r="BA78" i="2" s="1"/>
  <c r="CP22" i="2"/>
  <c r="CO22" i="2"/>
  <c r="CN22" i="2"/>
  <c r="CM22" i="2"/>
  <c r="CL22" i="2"/>
  <c r="CK22" i="2"/>
  <c r="CJ22" i="2"/>
  <c r="CI22" i="2"/>
  <c r="CH22" i="2"/>
  <c r="CG22" i="2"/>
  <c r="CF22" i="2"/>
  <c r="CE22" i="2"/>
  <c r="CD22" i="2"/>
  <c r="CC22" i="2"/>
  <c r="CB22" i="2"/>
  <c r="CA22" i="2"/>
  <c r="BZ22" i="2"/>
  <c r="BY22" i="2"/>
  <c r="BX22" i="2"/>
  <c r="BW22" i="2"/>
  <c r="BU22" i="2"/>
  <c r="BT22" i="2"/>
  <c r="BS22" i="2"/>
  <c r="BR22" i="2"/>
  <c r="BQ22" i="2"/>
  <c r="BP22" i="2"/>
  <c r="BO22" i="2"/>
  <c r="BN22" i="2"/>
  <c r="BM22" i="2"/>
  <c r="BL22" i="2"/>
  <c r="BK22" i="2"/>
  <c r="BJ22" i="2"/>
  <c r="BI22" i="2"/>
  <c r="BH22" i="2"/>
  <c r="BG22" i="2"/>
  <c r="BF22" i="2"/>
  <c r="BE22" i="2"/>
  <c r="BD22" i="2"/>
  <c r="BC22" i="2"/>
  <c r="BB22" i="2"/>
  <c r="AZ22" i="2"/>
  <c r="AY22" i="2"/>
  <c r="AX22" i="2"/>
  <c r="AW22" i="2"/>
  <c r="AV22" i="2"/>
  <c r="AU22" i="2"/>
  <c r="AT22" i="2"/>
  <c r="AS22" i="2"/>
  <c r="AR22" i="2"/>
  <c r="AQ22" i="2"/>
  <c r="AP22" i="2"/>
  <c r="AO22" i="2"/>
  <c r="AN22" i="2"/>
  <c r="AM22" i="2"/>
  <c r="AL22" i="2"/>
  <c r="AK22" i="2"/>
  <c r="AJ22" i="2"/>
  <c r="AI22" i="2"/>
  <c r="AH22" i="2"/>
  <c r="AG22" i="2"/>
  <c r="AF22" i="2"/>
  <c r="BA77" i="2" s="1"/>
  <c r="CP21" i="2"/>
  <c r="CO21" i="2"/>
  <c r="CN21" i="2"/>
  <c r="CM21" i="2"/>
  <c r="CL21" i="2"/>
  <c r="CK21" i="2"/>
  <c r="CJ21" i="2"/>
  <c r="CI21" i="2"/>
  <c r="CH21" i="2"/>
  <c r="CG21" i="2"/>
  <c r="CF21" i="2"/>
  <c r="CE21" i="2"/>
  <c r="CD21" i="2"/>
  <c r="CC21" i="2"/>
  <c r="CB21" i="2"/>
  <c r="CA21" i="2"/>
  <c r="BZ21" i="2"/>
  <c r="BY21" i="2"/>
  <c r="BX21" i="2"/>
  <c r="BW21" i="2"/>
  <c r="BU21" i="2"/>
  <c r="BT21" i="2"/>
  <c r="BS21" i="2"/>
  <c r="BR21" i="2"/>
  <c r="BQ21" i="2"/>
  <c r="BP21" i="2"/>
  <c r="BO21" i="2"/>
  <c r="BN21" i="2"/>
  <c r="BM21" i="2"/>
  <c r="BL21" i="2"/>
  <c r="BK21" i="2"/>
  <c r="BJ21" i="2"/>
  <c r="BI21" i="2"/>
  <c r="BH21" i="2"/>
  <c r="BG21" i="2"/>
  <c r="BF21" i="2"/>
  <c r="BE21" i="2"/>
  <c r="BD21" i="2"/>
  <c r="BC21" i="2"/>
  <c r="BB21" i="2"/>
  <c r="AZ21" i="2"/>
  <c r="AY21" i="2"/>
  <c r="AX21" i="2"/>
  <c r="AW21" i="2"/>
  <c r="AV21" i="2"/>
  <c r="AU21" i="2"/>
  <c r="AT21" i="2"/>
  <c r="AS21" i="2"/>
  <c r="AR21" i="2"/>
  <c r="AQ21" i="2"/>
  <c r="AP21" i="2"/>
  <c r="AO21" i="2"/>
  <c r="AN21" i="2"/>
  <c r="AM21" i="2"/>
  <c r="AL21" i="2"/>
  <c r="AK21" i="2"/>
  <c r="AJ21" i="2"/>
  <c r="AI21" i="2"/>
  <c r="AH21" i="2"/>
  <c r="AG21" i="2"/>
  <c r="AF21" i="2"/>
  <c r="BA48" i="2" s="1"/>
  <c r="CP20" i="2"/>
  <c r="CO20" i="2"/>
  <c r="CN20" i="2"/>
  <c r="CM20" i="2"/>
  <c r="CL20" i="2"/>
  <c r="CK20" i="2"/>
  <c r="CJ20" i="2"/>
  <c r="CI20" i="2"/>
  <c r="CH20" i="2"/>
  <c r="CG20" i="2"/>
  <c r="CF20" i="2"/>
  <c r="CE20" i="2"/>
  <c r="CD20" i="2"/>
  <c r="CC20" i="2"/>
  <c r="CB20" i="2"/>
  <c r="CA20" i="2"/>
  <c r="BZ20" i="2"/>
  <c r="BY20" i="2"/>
  <c r="BX20" i="2"/>
  <c r="BW20" i="2"/>
  <c r="BU20" i="2"/>
  <c r="BT20" i="2"/>
  <c r="BS20" i="2"/>
  <c r="BR20" i="2"/>
  <c r="BQ20" i="2"/>
  <c r="BP20" i="2"/>
  <c r="BO20" i="2"/>
  <c r="BN20" i="2"/>
  <c r="BM20" i="2"/>
  <c r="BL20" i="2"/>
  <c r="BK20" i="2"/>
  <c r="BJ20" i="2"/>
  <c r="BI20" i="2"/>
  <c r="BH20" i="2"/>
  <c r="BG20" i="2"/>
  <c r="BF20" i="2"/>
  <c r="BE20" i="2"/>
  <c r="BD20" i="2"/>
  <c r="BC20" i="2"/>
  <c r="BB20" i="2"/>
  <c r="AZ20" i="2"/>
  <c r="AY20" i="2"/>
  <c r="AX20" i="2"/>
  <c r="AW20" i="2"/>
  <c r="AV20" i="2"/>
  <c r="AU20" i="2"/>
  <c r="AT20" i="2"/>
  <c r="AS20" i="2"/>
  <c r="AR20" i="2"/>
  <c r="AQ20" i="2"/>
  <c r="AP20" i="2"/>
  <c r="AO20" i="2"/>
  <c r="AN20" i="2"/>
  <c r="AM20" i="2"/>
  <c r="AL20" i="2"/>
  <c r="AK20" i="2"/>
  <c r="AJ20" i="2"/>
  <c r="AI20" i="2"/>
  <c r="AH20" i="2"/>
  <c r="AG20" i="2"/>
  <c r="AF20" i="2"/>
  <c r="BA47" i="2" s="1"/>
  <c r="CP19" i="2"/>
  <c r="CO19" i="2"/>
  <c r="CN19" i="2"/>
  <c r="CM19" i="2"/>
  <c r="CL19" i="2"/>
  <c r="CK19" i="2"/>
  <c r="CJ19" i="2"/>
  <c r="CI19" i="2"/>
  <c r="CH19" i="2"/>
  <c r="CG19" i="2"/>
  <c r="CF19" i="2"/>
  <c r="CE19" i="2"/>
  <c r="CD19" i="2"/>
  <c r="CC19" i="2"/>
  <c r="CB19" i="2"/>
  <c r="CA19" i="2"/>
  <c r="BZ19" i="2"/>
  <c r="BY19" i="2"/>
  <c r="BX19" i="2"/>
  <c r="BW19" i="2"/>
  <c r="BU19" i="2"/>
  <c r="BT19" i="2"/>
  <c r="BS19" i="2"/>
  <c r="BR19" i="2"/>
  <c r="BQ19" i="2"/>
  <c r="BP19" i="2"/>
  <c r="BO19" i="2"/>
  <c r="BN19" i="2"/>
  <c r="BM19" i="2"/>
  <c r="BL19" i="2"/>
  <c r="BK19" i="2"/>
  <c r="BJ19" i="2"/>
  <c r="BI19" i="2"/>
  <c r="BH19" i="2"/>
  <c r="BG19" i="2"/>
  <c r="BF19" i="2"/>
  <c r="BE19" i="2"/>
  <c r="BD19" i="2"/>
  <c r="BC19" i="2"/>
  <c r="BB19" i="2"/>
  <c r="AZ19" i="2"/>
  <c r="AY19" i="2"/>
  <c r="AX19" i="2"/>
  <c r="AW19" i="2"/>
  <c r="AV19" i="2"/>
  <c r="AU19" i="2"/>
  <c r="AT19" i="2"/>
  <c r="AS19" i="2"/>
  <c r="AR19" i="2"/>
  <c r="AQ19" i="2"/>
  <c r="AP19" i="2"/>
  <c r="AO19" i="2"/>
  <c r="AN19" i="2"/>
  <c r="AM19" i="2"/>
  <c r="AL19" i="2"/>
  <c r="AK19" i="2"/>
  <c r="AJ19" i="2"/>
  <c r="AI19" i="2"/>
  <c r="AH19" i="2"/>
  <c r="AG19" i="2"/>
  <c r="AF19" i="2"/>
  <c r="BA46" i="2" s="1"/>
  <c r="CP18" i="2"/>
  <c r="CO18" i="2"/>
  <c r="CN18" i="2"/>
  <c r="CM18" i="2"/>
  <c r="CL18" i="2"/>
  <c r="CK18" i="2"/>
  <c r="CJ18" i="2"/>
  <c r="CI18" i="2"/>
  <c r="CH18" i="2"/>
  <c r="CG18" i="2"/>
  <c r="CF18" i="2"/>
  <c r="CE18" i="2"/>
  <c r="CD18" i="2"/>
  <c r="CC18" i="2"/>
  <c r="CB18" i="2"/>
  <c r="CA18" i="2"/>
  <c r="BZ18" i="2"/>
  <c r="BY18" i="2"/>
  <c r="BX18" i="2"/>
  <c r="BW18" i="2"/>
  <c r="BU18" i="2"/>
  <c r="BT18" i="2"/>
  <c r="BS18" i="2"/>
  <c r="BR18" i="2"/>
  <c r="BQ18" i="2"/>
  <c r="BP18" i="2"/>
  <c r="BO18" i="2"/>
  <c r="BN18" i="2"/>
  <c r="BM18" i="2"/>
  <c r="BL18" i="2"/>
  <c r="BK18" i="2"/>
  <c r="BJ18" i="2"/>
  <c r="BI18" i="2"/>
  <c r="BH18" i="2"/>
  <c r="BG18" i="2"/>
  <c r="BF18" i="2"/>
  <c r="BE18" i="2"/>
  <c r="BD18" i="2"/>
  <c r="BC18" i="2"/>
  <c r="BB18" i="2"/>
  <c r="AZ18" i="2"/>
  <c r="AY18" i="2"/>
  <c r="AX18" i="2"/>
  <c r="AW18" i="2"/>
  <c r="AV18" i="2"/>
  <c r="AU18" i="2"/>
  <c r="AT18" i="2"/>
  <c r="AS18" i="2"/>
  <c r="AR18" i="2"/>
  <c r="AQ18" i="2"/>
  <c r="AP18" i="2"/>
  <c r="AO18" i="2"/>
  <c r="AN18" i="2"/>
  <c r="AM18" i="2"/>
  <c r="AL18" i="2"/>
  <c r="AK18" i="2"/>
  <c r="AJ18" i="2"/>
  <c r="AI18" i="2"/>
  <c r="AH18" i="2"/>
  <c r="AG18" i="2"/>
  <c r="AF18" i="2"/>
  <c r="BA73" i="2" s="1"/>
  <c r="CP17" i="2"/>
  <c r="CO17" i="2"/>
  <c r="CN17" i="2"/>
  <c r="CM17" i="2"/>
  <c r="CL17" i="2"/>
  <c r="CK17" i="2"/>
  <c r="CJ17" i="2"/>
  <c r="CI17" i="2"/>
  <c r="CH17" i="2"/>
  <c r="CG17" i="2"/>
  <c r="CF17" i="2"/>
  <c r="CE17" i="2"/>
  <c r="CD17" i="2"/>
  <c r="CC17" i="2"/>
  <c r="CB17" i="2"/>
  <c r="CA17" i="2"/>
  <c r="BZ17" i="2"/>
  <c r="BY17" i="2"/>
  <c r="BX17" i="2"/>
  <c r="BW17" i="2"/>
  <c r="BU17" i="2"/>
  <c r="BT17" i="2"/>
  <c r="BS17" i="2"/>
  <c r="BR17" i="2"/>
  <c r="BQ17" i="2"/>
  <c r="BP17" i="2"/>
  <c r="BO17" i="2"/>
  <c r="BN17" i="2"/>
  <c r="BM17" i="2"/>
  <c r="BL17" i="2"/>
  <c r="BK17" i="2"/>
  <c r="BJ17" i="2"/>
  <c r="BI17" i="2"/>
  <c r="BH17" i="2"/>
  <c r="BG17" i="2"/>
  <c r="BF17" i="2"/>
  <c r="BE17" i="2"/>
  <c r="BD17" i="2"/>
  <c r="BC17" i="2"/>
  <c r="BB17" i="2"/>
  <c r="AZ17" i="2"/>
  <c r="AY17" i="2"/>
  <c r="AX17" i="2"/>
  <c r="AW17" i="2"/>
  <c r="AV17" i="2"/>
  <c r="AU17" i="2"/>
  <c r="AT17" i="2"/>
  <c r="AS17" i="2"/>
  <c r="AR17" i="2"/>
  <c r="AQ17" i="2"/>
  <c r="AP17" i="2"/>
  <c r="AO17" i="2"/>
  <c r="AN17" i="2"/>
  <c r="AM17" i="2"/>
  <c r="AL17" i="2"/>
  <c r="AK17" i="2"/>
  <c r="AJ17" i="2"/>
  <c r="AI17" i="2"/>
  <c r="AH17" i="2"/>
  <c r="AG17" i="2"/>
  <c r="AF17" i="2"/>
  <c r="BA44" i="2" s="1"/>
  <c r="CP16" i="2"/>
  <c r="CO16" i="2"/>
  <c r="CN16" i="2"/>
  <c r="CM16" i="2"/>
  <c r="CL16" i="2"/>
  <c r="CK16" i="2"/>
  <c r="CJ16" i="2"/>
  <c r="CI16" i="2"/>
  <c r="CH16" i="2"/>
  <c r="CG16" i="2"/>
  <c r="CF16" i="2"/>
  <c r="CE16" i="2"/>
  <c r="CD16" i="2"/>
  <c r="CC16" i="2"/>
  <c r="CB16" i="2"/>
  <c r="CA16" i="2"/>
  <c r="BZ16" i="2"/>
  <c r="BY16" i="2"/>
  <c r="BX16" i="2"/>
  <c r="BW16" i="2"/>
  <c r="BU16" i="2"/>
  <c r="BT16" i="2"/>
  <c r="BS16" i="2"/>
  <c r="BR16" i="2"/>
  <c r="BQ16" i="2"/>
  <c r="BP16" i="2"/>
  <c r="BO16" i="2"/>
  <c r="BN16" i="2"/>
  <c r="BM16" i="2"/>
  <c r="BL16" i="2"/>
  <c r="BK16" i="2"/>
  <c r="BJ16" i="2"/>
  <c r="BI16" i="2"/>
  <c r="BH16" i="2"/>
  <c r="BG16" i="2"/>
  <c r="BF16" i="2"/>
  <c r="BE16" i="2"/>
  <c r="BD16" i="2"/>
  <c r="BC16" i="2"/>
  <c r="BB16" i="2"/>
  <c r="AZ16" i="2"/>
  <c r="AY16" i="2"/>
  <c r="AX16" i="2"/>
  <c r="AW16" i="2"/>
  <c r="AV16" i="2"/>
  <c r="AU16" i="2"/>
  <c r="AT16" i="2"/>
  <c r="AS16" i="2"/>
  <c r="AR16" i="2"/>
  <c r="AQ16" i="2"/>
  <c r="AP16" i="2"/>
  <c r="AO16" i="2"/>
  <c r="AN16" i="2"/>
  <c r="AM16" i="2"/>
  <c r="AL16" i="2"/>
  <c r="AK16" i="2"/>
  <c r="AJ16" i="2"/>
  <c r="AI16" i="2"/>
  <c r="AH16" i="2"/>
  <c r="AG16" i="2"/>
  <c r="AF16" i="2"/>
  <c r="BA71" i="2" s="1"/>
  <c r="CP15" i="2"/>
  <c r="CO15" i="2"/>
  <c r="CN15" i="2"/>
  <c r="CM15" i="2"/>
  <c r="CL15" i="2"/>
  <c r="CK15" i="2"/>
  <c r="CJ15" i="2"/>
  <c r="CI15" i="2"/>
  <c r="CH15" i="2"/>
  <c r="CG15" i="2"/>
  <c r="CF15" i="2"/>
  <c r="CE15" i="2"/>
  <c r="CD15" i="2"/>
  <c r="CC15" i="2"/>
  <c r="CB15" i="2"/>
  <c r="CA15" i="2"/>
  <c r="BZ15" i="2"/>
  <c r="BY15" i="2"/>
  <c r="BX15" i="2"/>
  <c r="BW15" i="2"/>
  <c r="BU15" i="2"/>
  <c r="BT15" i="2"/>
  <c r="BS15" i="2"/>
  <c r="BR15" i="2"/>
  <c r="BQ15" i="2"/>
  <c r="BP15" i="2"/>
  <c r="BO15" i="2"/>
  <c r="BN15" i="2"/>
  <c r="BM15" i="2"/>
  <c r="BL15" i="2"/>
  <c r="BK15" i="2"/>
  <c r="BJ15" i="2"/>
  <c r="BI15" i="2"/>
  <c r="BH15" i="2"/>
  <c r="BG15" i="2"/>
  <c r="BF15" i="2"/>
  <c r="BE15" i="2"/>
  <c r="BD15" i="2"/>
  <c r="BC15" i="2"/>
  <c r="BB15" i="2"/>
  <c r="AZ15" i="2"/>
  <c r="AY15" i="2"/>
  <c r="AX15" i="2"/>
  <c r="AW15" i="2"/>
  <c r="AV15" i="2"/>
  <c r="AU15" i="2"/>
  <c r="AT15" i="2"/>
  <c r="AS15" i="2"/>
  <c r="AR15" i="2"/>
  <c r="AQ15" i="2"/>
  <c r="AP15" i="2"/>
  <c r="AO15" i="2"/>
  <c r="AN15" i="2"/>
  <c r="AM15" i="2"/>
  <c r="AL15" i="2"/>
  <c r="AK15" i="2"/>
  <c r="AJ15" i="2"/>
  <c r="AI15" i="2"/>
  <c r="AH15" i="2"/>
  <c r="AG15" i="2"/>
  <c r="AF15" i="2"/>
  <c r="BA70" i="2" s="1"/>
  <c r="AB15" i="2"/>
  <c r="CP14" i="2"/>
  <c r="CO14" i="2"/>
  <c r="CN14" i="2"/>
  <c r="CM14" i="2"/>
  <c r="CL14" i="2"/>
  <c r="CK14" i="2"/>
  <c r="CJ14" i="2"/>
  <c r="CI14" i="2"/>
  <c r="CH14" i="2"/>
  <c r="CG14" i="2"/>
  <c r="CF14" i="2"/>
  <c r="CE14" i="2"/>
  <c r="CD14" i="2"/>
  <c r="CC14" i="2"/>
  <c r="CB14" i="2"/>
  <c r="CA14" i="2"/>
  <c r="BZ14" i="2"/>
  <c r="BY14" i="2"/>
  <c r="BX14" i="2"/>
  <c r="BW14" i="2"/>
  <c r="BU14" i="2"/>
  <c r="BT14" i="2"/>
  <c r="BS14" i="2"/>
  <c r="BR14" i="2"/>
  <c r="BQ14" i="2"/>
  <c r="BP14" i="2"/>
  <c r="BO14" i="2"/>
  <c r="BN14" i="2"/>
  <c r="BM14" i="2"/>
  <c r="BL14" i="2"/>
  <c r="BK14" i="2"/>
  <c r="BJ14" i="2"/>
  <c r="BI14" i="2"/>
  <c r="BH14" i="2"/>
  <c r="BG14" i="2"/>
  <c r="BF14" i="2"/>
  <c r="BE14" i="2"/>
  <c r="BD14" i="2"/>
  <c r="BC14" i="2"/>
  <c r="BB14" i="2"/>
  <c r="AZ14" i="2"/>
  <c r="AY14" i="2"/>
  <c r="AX14" i="2"/>
  <c r="AW14" i="2"/>
  <c r="AV14" i="2"/>
  <c r="AU14" i="2"/>
  <c r="AT14" i="2"/>
  <c r="AS14" i="2"/>
  <c r="AR14" i="2"/>
  <c r="AQ14" i="2"/>
  <c r="AP14" i="2"/>
  <c r="AO14" i="2"/>
  <c r="AN14" i="2"/>
  <c r="AM14" i="2"/>
  <c r="AL14" i="2"/>
  <c r="AK14" i="2"/>
  <c r="AJ14" i="2"/>
  <c r="AI14" i="2"/>
  <c r="AH14" i="2"/>
  <c r="AG14" i="2"/>
  <c r="AF14" i="2"/>
  <c r="BA41" i="2" s="1"/>
  <c r="AB14" i="2"/>
  <c r="CP13" i="2"/>
  <c r="CO13" i="2"/>
  <c r="CN13" i="2"/>
  <c r="CM13" i="2"/>
  <c r="CL13" i="2"/>
  <c r="CK13" i="2"/>
  <c r="CJ13" i="2"/>
  <c r="CI13" i="2"/>
  <c r="CH13" i="2"/>
  <c r="CG13" i="2"/>
  <c r="CF13" i="2"/>
  <c r="CE13" i="2"/>
  <c r="CD13" i="2"/>
  <c r="CC13" i="2"/>
  <c r="CB13" i="2"/>
  <c r="CA13" i="2"/>
  <c r="BZ13" i="2"/>
  <c r="BY13" i="2"/>
  <c r="BX13" i="2"/>
  <c r="BW13" i="2"/>
  <c r="BU13" i="2"/>
  <c r="BT13" i="2"/>
  <c r="BS13" i="2"/>
  <c r="BR13" i="2"/>
  <c r="BQ13" i="2"/>
  <c r="BP13" i="2"/>
  <c r="BO13" i="2"/>
  <c r="BN13" i="2"/>
  <c r="BM13" i="2"/>
  <c r="BL13" i="2"/>
  <c r="BK13" i="2"/>
  <c r="BJ13" i="2"/>
  <c r="BI13" i="2"/>
  <c r="BH13" i="2"/>
  <c r="BG13" i="2"/>
  <c r="BF13" i="2"/>
  <c r="BE13" i="2"/>
  <c r="BD13" i="2"/>
  <c r="BC13" i="2"/>
  <c r="BB13" i="2"/>
  <c r="AZ13" i="2"/>
  <c r="AY13" i="2"/>
  <c r="AX13" i="2"/>
  <c r="AW13" i="2"/>
  <c r="AV13" i="2"/>
  <c r="AU13" i="2"/>
  <c r="AT13" i="2"/>
  <c r="AS13" i="2"/>
  <c r="AR13" i="2"/>
  <c r="AQ13" i="2"/>
  <c r="AP13" i="2"/>
  <c r="AO13" i="2"/>
  <c r="AN13" i="2"/>
  <c r="AM13" i="2"/>
  <c r="AL13" i="2"/>
  <c r="AK13" i="2"/>
  <c r="AJ13" i="2"/>
  <c r="AI13" i="2"/>
  <c r="AH13" i="2"/>
  <c r="AG13" i="2"/>
  <c r="AF13" i="2"/>
  <c r="BA68" i="2" s="1"/>
  <c r="CP12" i="2"/>
  <c r="CO12" i="2"/>
  <c r="CN12" i="2"/>
  <c r="CM12" i="2"/>
  <c r="CL12" i="2"/>
  <c r="CK12" i="2"/>
  <c r="CJ12" i="2"/>
  <c r="CI12" i="2"/>
  <c r="CH12" i="2"/>
  <c r="CG12" i="2"/>
  <c r="CF12" i="2"/>
  <c r="CE12" i="2"/>
  <c r="CD12" i="2"/>
  <c r="CC12" i="2"/>
  <c r="CB12" i="2"/>
  <c r="CA12" i="2"/>
  <c r="BZ12" i="2"/>
  <c r="BY12" i="2"/>
  <c r="BX12" i="2"/>
  <c r="BW12" i="2"/>
  <c r="BU12" i="2"/>
  <c r="BT12" i="2"/>
  <c r="BS12" i="2"/>
  <c r="BR12" i="2"/>
  <c r="BQ12" i="2"/>
  <c r="BP12" i="2"/>
  <c r="BO12" i="2"/>
  <c r="BN12" i="2"/>
  <c r="BM12" i="2"/>
  <c r="BL12" i="2"/>
  <c r="BK12" i="2"/>
  <c r="BJ12" i="2"/>
  <c r="BI12" i="2"/>
  <c r="BH12" i="2"/>
  <c r="BG12" i="2"/>
  <c r="BF12" i="2"/>
  <c r="BE12" i="2"/>
  <c r="BD12" i="2"/>
  <c r="BC12" i="2"/>
  <c r="BB12" i="2"/>
  <c r="AZ12" i="2"/>
  <c r="AY12" i="2"/>
  <c r="AX12" i="2"/>
  <c r="AW12" i="2"/>
  <c r="AV12" i="2"/>
  <c r="AU12" i="2"/>
  <c r="AT12" i="2"/>
  <c r="AS12" i="2"/>
  <c r="AR12" i="2"/>
  <c r="AQ12" i="2"/>
  <c r="AP12" i="2"/>
  <c r="AO12" i="2"/>
  <c r="AN12" i="2"/>
  <c r="AM12" i="2"/>
  <c r="AL12" i="2"/>
  <c r="AK12" i="2"/>
  <c r="AJ12" i="2"/>
  <c r="AI12" i="2"/>
  <c r="AH12" i="2"/>
  <c r="AG12" i="2"/>
  <c r="AF12" i="2"/>
  <c r="BA67" i="2" s="1"/>
  <c r="CP11" i="2"/>
  <c r="CO11" i="2"/>
  <c r="CM11" i="2"/>
  <c r="CL11" i="2"/>
  <c r="CK11" i="2"/>
  <c r="CJ11" i="2"/>
  <c r="CI11" i="2"/>
  <c r="CH11" i="2"/>
  <c r="CG11" i="2"/>
  <c r="CF11" i="2"/>
  <c r="CE11" i="2"/>
  <c r="CD11" i="2"/>
  <c r="CC11" i="2"/>
  <c r="CB11" i="2"/>
  <c r="CA11" i="2"/>
  <c r="BZ11" i="2"/>
  <c r="BY11" i="2"/>
  <c r="BX11" i="2"/>
  <c r="BW11" i="2"/>
  <c r="BU11" i="2"/>
  <c r="BT11" i="2"/>
  <c r="BS11" i="2"/>
  <c r="BR11" i="2"/>
  <c r="BQ11" i="2"/>
  <c r="BP11" i="2"/>
  <c r="BO11" i="2"/>
  <c r="BN11" i="2"/>
  <c r="BM11" i="2"/>
  <c r="BL11" i="2"/>
  <c r="BK11" i="2"/>
  <c r="BJ11" i="2"/>
  <c r="BI11" i="2"/>
  <c r="BH11" i="2"/>
  <c r="BG11" i="2"/>
  <c r="BF11" i="2"/>
  <c r="BE11" i="2"/>
  <c r="BD11" i="2"/>
  <c r="BC11" i="2"/>
  <c r="BB11" i="2"/>
  <c r="AZ11" i="2"/>
  <c r="AY11" i="2"/>
  <c r="AX11" i="2"/>
  <c r="AW11" i="2"/>
  <c r="AV11" i="2"/>
  <c r="AU11" i="2"/>
  <c r="AT11" i="2"/>
  <c r="AS11" i="2"/>
  <c r="AR11" i="2"/>
  <c r="AQ11" i="2"/>
  <c r="AP11" i="2"/>
  <c r="AO11" i="2"/>
  <c r="AN11" i="2"/>
  <c r="AM11" i="2"/>
  <c r="AL11" i="2"/>
  <c r="AK11" i="2"/>
  <c r="AJ11" i="2"/>
  <c r="AI11" i="2"/>
  <c r="AH11" i="2"/>
  <c r="AG11" i="2"/>
  <c r="AF11" i="2"/>
  <c r="BA66" i="2" s="1"/>
  <c r="CP10" i="2"/>
  <c r="CO10" i="2"/>
  <c r="CN10" i="2"/>
  <c r="CM10" i="2"/>
  <c r="CL10" i="2"/>
  <c r="CK10" i="2"/>
  <c r="CJ10" i="2"/>
  <c r="CI10" i="2"/>
  <c r="CH10" i="2"/>
  <c r="CG10" i="2"/>
  <c r="CF10" i="2"/>
  <c r="CE10" i="2"/>
  <c r="CD10" i="2"/>
  <c r="CC10" i="2"/>
  <c r="CB10" i="2"/>
  <c r="CA10" i="2"/>
  <c r="BZ10" i="2"/>
  <c r="BY10" i="2"/>
  <c r="BX10" i="2"/>
  <c r="BW10" i="2"/>
  <c r="BU10" i="2"/>
  <c r="BT10" i="2"/>
  <c r="BS10" i="2"/>
  <c r="BR10" i="2"/>
  <c r="BQ10" i="2"/>
  <c r="BP10" i="2"/>
  <c r="BO10" i="2"/>
  <c r="BN10" i="2"/>
  <c r="BM10" i="2"/>
  <c r="BL10" i="2"/>
  <c r="BK10" i="2"/>
  <c r="BJ10" i="2"/>
  <c r="BI10" i="2"/>
  <c r="BH10" i="2"/>
  <c r="BG10" i="2"/>
  <c r="BF10" i="2"/>
  <c r="BE10" i="2"/>
  <c r="BD10" i="2"/>
  <c r="BC10" i="2"/>
  <c r="BB10" i="2"/>
  <c r="AZ10" i="2"/>
  <c r="AY10" i="2"/>
  <c r="AX10" i="2"/>
  <c r="AW10" i="2"/>
  <c r="AV10" i="2"/>
  <c r="AU10" i="2"/>
  <c r="AT10" i="2"/>
  <c r="AS10" i="2"/>
  <c r="AR10" i="2"/>
  <c r="AQ10" i="2"/>
  <c r="AP10" i="2"/>
  <c r="AO10" i="2"/>
  <c r="AN10" i="2"/>
  <c r="AM10" i="2"/>
  <c r="AL10" i="2"/>
  <c r="AK10" i="2"/>
  <c r="AJ10" i="2"/>
  <c r="AI10" i="2"/>
  <c r="AH10" i="2"/>
  <c r="AG10" i="2"/>
  <c r="AF10" i="2"/>
  <c r="BA65" i="2" s="1"/>
  <c r="BU8" i="2"/>
  <c r="BT8" i="2"/>
  <c r="BS8" i="2"/>
  <c r="BR8" i="2"/>
  <c r="BQ8" i="2"/>
  <c r="BP8" i="2"/>
  <c r="BO8" i="2"/>
  <c r="BN8" i="2"/>
  <c r="BM8" i="2"/>
  <c r="BL8" i="2"/>
  <c r="BK8" i="2"/>
  <c r="BJ8" i="2"/>
  <c r="BI8" i="2"/>
  <c r="BH8" i="2"/>
  <c r="BG8" i="2"/>
  <c r="BF8" i="2"/>
  <c r="BE8" i="2"/>
  <c r="BD8" i="2"/>
  <c r="BC8" i="2"/>
  <c r="BB8" i="2"/>
  <c r="AQ4" i="2"/>
  <c r="AP4" i="2"/>
  <c r="AO4" i="2"/>
  <c r="AN4" i="2"/>
  <c r="AM4" i="2"/>
  <c r="AL4" i="2"/>
  <c r="AK4" i="2"/>
  <c r="AJ4" i="2"/>
  <c r="AI4" i="2"/>
  <c r="AH4" i="2"/>
  <c r="AG4" i="2"/>
  <c r="D96" i="2"/>
  <c r="AB96" i="2" s="1"/>
  <c r="D95" i="2"/>
  <c r="D97" i="2"/>
  <c r="D86" i="2"/>
  <c r="D5" i="2"/>
  <c r="D99" i="2" s="1"/>
  <c r="D92" i="2"/>
  <c r="D104" i="2"/>
  <c r="E101" i="2"/>
  <c r="F101" i="2"/>
  <c r="G101" i="2"/>
  <c r="H101" i="2"/>
  <c r="I101" i="2"/>
  <c r="J101" i="2"/>
  <c r="K101" i="2"/>
  <c r="L101" i="2"/>
  <c r="M101" i="2"/>
  <c r="N101" i="2"/>
  <c r="O101" i="2"/>
  <c r="P101" i="2"/>
  <c r="Q101" i="2"/>
  <c r="R101" i="2"/>
  <c r="S101" i="2"/>
  <c r="T101" i="2"/>
  <c r="U101" i="2"/>
  <c r="V101" i="2"/>
  <c r="W101" i="2"/>
  <c r="X101" i="2"/>
  <c r="Y101" i="2"/>
  <c r="Z101" i="2"/>
  <c r="E92" i="2"/>
  <c r="F92" i="2"/>
  <c r="G92" i="2"/>
  <c r="H92" i="2"/>
  <c r="I92" i="2"/>
  <c r="J92" i="2"/>
  <c r="K92" i="2"/>
  <c r="L92" i="2"/>
  <c r="M92" i="2"/>
  <c r="N92" i="2"/>
  <c r="O92" i="2"/>
  <c r="P92" i="2"/>
  <c r="Q92" i="2"/>
  <c r="R92" i="2"/>
  <c r="S92" i="2"/>
  <c r="T92" i="2"/>
  <c r="U92" i="2"/>
  <c r="V92" i="2"/>
  <c r="W92" i="2"/>
  <c r="X92" i="2"/>
  <c r="Y92" i="2"/>
  <c r="Z92" i="2"/>
  <c r="AB81" i="2"/>
  <c r="AE82" i="2" s="1"/>
  <c r="D85" i="2"/>
  <c r="D100" i="2"/>
  <c r="D101" i="2" s="1"/>
  <c r="C20" i="2"/>
  <c r="BA24" i="2" l="1"/>
  <c r="CQ24" i="2"/>
  <c r="BA28" i="2"/>
  <c r="BA30" i="2"/>
  <c r="BV30" i="2"/>
  <c r="BV39" i="2"/>
  <c r="CQ39" i="2"/>
  <c r="BV49" i="2"/>
  <c r="BV52" i="2"/>
  <c r="BV55" i="2"/>
  <c r="BV58" i="2"/>
  <c r="BV80" i="2"/>
  <c r="AI3" i="2"/>
  <c r="AI32" i="2" s="1"/>
  <c r="AI33" i="2" s="1"/>
  <c r="AJ3" i="2"/>
  <c r="AK3" i="2"/>
  <c r="AK32" i="2" s="1"/>
  <c r="AK33" i="2" s="1"/>
  <c r="AM35" i="2"/>
  <c r="BH35" i="2" s="1"/>
  <c r="CQ13" i="2"/>
  <c r="BV82" i="2"/>
  <c r="AO3" i="2"/>
  <c r="AO32" i="2" s="1"/>
  <c r="AO33" i="2" s="1"/>
  <c r="AS33" i="2"/>
  <c r="AS36" i="2" s="1"/>
  <c r="BV75" i="2"/>
  <c r="AP3" i="2"/>
  <c r="AP32" i="2" s="1"/>
  <c r="AP33" i="2" s="1"/>
  <c r="AH3" i="2"/>
  <c r="AH32" i="2" s="1"/>
  <c r="AH33" i="2" s="1"/>
  <c r="BV85" i="2"/>
  <c r="BV84" i="2"/>
  <c r="AY35" i="2"/>
  <c r="BT35" i="2" s="1"/>
  <c r="AX33" i="2"/>
  <c r="AX34" i="2" s="1"/>
  <c r="AN35" i="2"/>
  <c r="BI35" i="2" s="1"/>
  <c r="AR33" i="2"/>
  <c r="AR37" i="2" s="1"/>
  <c r="BA17" i="2"/>
  <c r="BV23" i="2"/>
  <c r="BA26" i="2"/>
  <c r="CQ29" i="2"/>
  <c r="BV37" i="2"/>
  <c r="BV50" i="2"/>
  <c r="BV86" i="2"/>
  <c r="CQ18" i="2"/>
  <c r="BV20" i="2"/>
  <c r="BV22" i="2"/>
  <c r="CQ31" i="2"/>
  <c r="CQ38" i="2"/>
  <c r="BV47" i="2"/>
  <c r="BV53" i="2"/>
  <c r="BA22" i="2"/>
  <c r="CQ25" i="2"/>
  <c r="BA31" i="2"/>
  <c r="CQ40" i="2"/>
  <c r="CQ43" i="2"/>
  <c r="CQ46" i="2"/>
  <c r="CQ47" i="2"/>
  <c r="BV48" i="2"/>
  <c r="CQ50" i="2"/>
  <c r="BV51" i="2"/>
  <c r="CQ53" i="2"/>
  <c r="BV54" i="2"/>
  <c r="BV57" i="2"/>
  <c r="BV66" i="2"/>
  <c r="BV69" i="2"/>
  <c r="BV74" i="2"/>
  <c r="BA10" i="2"/>
  <c r="CQ15" i="2"/>
  <c r="AT33" i="2"/>
  <c r="AT37" i="2" s="1"/>
  <c r="BV11" i="2"/>
  <c r="BA13" i="2"/>
  <c r="BA18" i="2"/>
  <c r="BV28" i="2"/>
  <c r="CQ30" i="2"/>
  <c r="CQ37" i="2"/>
  <c r="BV42" i="2"/>
  <c r="CQ49" i="2"/>
  <c r="CQ52" i="2"/>
  <c r="CQ55" i="2"/>
  <c r="BV72" i="2"/>
  <c r="BV78" i="2"/>
  <c r="AQ3" i="2"/>
  <c r="AQ32" i="2" s="1"/>
  <c r="AQ33" i="2" s="1"/>
  <c r="BA12" i="2"/>
  <c r="AV35" i="2"/>
  <c r="BQ35" i="2" s="1"/>
  <c r="CQ17" i="2"/>
  <c r="BA25" i="2"/>
  <c r="BV81" i="2"/>
  <c r="AB101" i="2"/>
  <c r="BA15" i="2"/>
  <c r="BA11" i="2"/>
  <c r="CQ14" i="2"/>
  <c r="BA23" i="2"/>
  <c r="AG3" i="2"/>
  <c r="AG32" i="2" s="1"/>
  <c r="AG33" i="2" s="1"/>
  <c r="AW33" i="2"/>
  <c r="AW37" i="2" s="1"/>
  <c r="CQ10" i="2"/>
  <c r="AV33" i="2"/>
  <c r="AV34" i="2" s="1"/>
  <c r="BV14" i="2"/>
  <c r="BV18" i="2"/>
  <c r="BA21" i="2"/>
  <c r="BV21" i="2"/>
  <c r="BV24" i="2"/>
  <c r="CQ26" i="2"/>
  <c r="BV29" i="2"/>
  <c r="CQ11" i="2"/>
  <c r="AU33" i="2"/>
  <c r="AU36" i="2" s="1"/>
  <c r="BV15" i="2"/>
  <c r="BA19" i="2"/>
  <c r="CQ21" i="2"/>
  <c r="AJ35" i="2"/>
  <c r="BE35" i="2" s="1"/>
  <c r="BA14" i="2"/>
  <c r="BA20" i="2"/>
  <c r="CQ22" i="2"/>
  <c r="BV25" i="2"/>
  <c r="BA27" i="2"/>
  <c r="BV38" i="2"/>
  <c r="BV40" i="2"/>
  <c r="CQ41" i="2"/>
  <c r="CQ42" i="2"/>
  <c r="BV43" i="2"/>
  <c r="BV46" i="2"/>
  <c r="CQ56" i="2"/>
  <c r="BV65" i="2"/>
  <c r="BV68" i="2"/>
  <c r="BV73" i="2"/>
  <c r="BV77" i="2"/>
  <c r="CQ23" i="2"/>
  <c r="BV26" i="2"/>
  <c r="BV27" i="2"/>
  <c r="CQ27" i="2"/>
  <c r="BA29" i="2"/>
  <c r="CQ44" i="2"/>
  <c r="BV71" i="2"/>
  <c r="AZ35" i="2"/>
  <c r="BU35" i="2" s="1"/>
  <c r="BV17" i="2"/>
  <c r="AD17" i="2"/>
  <c r="CQ19" i="2"/>
  <c r="BV31" i="2"/>
  <c r="BV41" i="2"/>
  <c r="BV44" i="2"/>
  <c r="BV45" i="2"/>
  <c r="CQ48" i="2"/>
  <c r="CQ51" i="2"/>
  <c r="CQ54" i="2"/>
  <c r="CQ57" i="2"/>
  <c r="CQ58" i="2"/>
  <c r="BV79" i="2"/>
  <c r="BV83" i="2"/>
  <c r="BV10" i="2"/>
  <c r="CQ16" i="2"/>
  <c r="CQ20" i="2"/>
  <c r="CQ12" i="2"/>
  <c r="BV16" i="2"/>
  <c r="BV12" i="2"/>
  <c r="BV13" i="2"/>
  <c r="BA16" i="2"/>
  <c r="BV19" i="2"/>
  <c r="CQ28" i="2"/>
  <c r="CQ45" i="2"/>
  <c r="BV56" i="2"/>
  <c r="BV67" i="2"/>
  <c r="BV70" i="2"/>
  <c r="BV76" i="2"/>
  <c r="AB92" i="2"/>
  <c r="AE93" i="2" s="1"/>
  <c r="AB97" i="2"/>
  <c r="AR36" i="2"/>
  <c r="AR34" i="2"/>
  <c r="AS37" i="2"/>
  <c r="AS34" i="2"/>
  <c r="AT36" i="2"/>
  <c r="AV37" i="2"/>
  <c r="AX36" i="2"/>
  <c r="BA76" i="2"/>
  <c r="AM3" i="2"/>
  <c r="AM32" i="2" s="1"/>
  <c r="AM33" i="2" s="1"/>
  <c r="AZ33" i="2"/>
  <c r="AP35" i="2"/>
  <c r="BK35" i="2" s="1"/>
  <c r="BA43" i="2"/>
  <c r="BA51" i="2"/>
  <c r="BA54" i="2"/>
  <c r="BA75" i="2"/>
  <c r="AQ35" i="2"/>
  <c r="BL35" i="2" s="1"/>
  <c r="BA39" i="2"/>
  <c r="BA74" i="2"/>
  <c r="AL3" i="2"/>
  <c r="AL32" i="2" s="1"/>
  <c r="AL33" i="2" s="1"/>
  <c r="AR35" i="2"/>
  <c r="BM35" i="2" s="1"/>
  <c r="BA45" i="2"/>
  <c r="AO35" i="2"/>
  <c r="BJ35" i="2" s="1"/>
  <c r="AG35" i="2"/>
  <c r="BB35" i="2" s="1"/>
  <c r="AS35" i="2"/>
  <c r="BN35" i="2" s="1"/>
  <c r="BA38" i="2"/>
  <c r="BA56" i="2"/>
  <c r="BA72" i="2"/>
  <c r="BA86" i="2"/>
  <c r="AY33" i="2"/>
  <c r="AH35" i="2"/>
  <c r="BC35" i="2" s="1"/>
  <c r="AT35" i="2"/>
  <c r="BO35" i="2" s="1"/>
  <c r="BA50" i="2"/>
  <c r="BA53" i="2"/>
  <c r="BA85" i="2"/>
  <c r="AI35" i="2"/>
  <c r="BD35" i="2" s="1"/>
  <c r="AU35" i="2"/>
  <c r="BP35" i="2" s="1"/>
  <c r="BA37" i="2"/>
  <c r="BA42" i="2"/>
  <c r="BA83" i="2"/>
  <c r="AN3" i="2"/>
  <c r="AN32" i="2" s="1"/>
  <c r="AN33" i="2" s="1"/>
  <c r="AJ32" i="2"/>
  <c r="AJ33" i="2" s="1"/>
  <c r="BA69" i="2"/>
  <c r="BA80" i="2"/>
  <c r="AK35" i="2"/>
  <c r="BF35" i="2" s="1"/>
  <c r="AW35" i="2"/>
  <c r="BR35" i="2" s="1"/>
  <c r="AL35" i="2"/>
  <c r="BG35" i="2" s="1"/>
  <c r="AX35" i="2"/>
  <c r="BS35" i="2" s="1"/>
  <c r="BA49" i="2"/>
  <c r="E126" i="2"/>
  <c r="F126" i="2"/>
  <c r="G126" i="2"/>
  <c r="H126" i="2"/>
  <c r="I126" i="2"/>
  <c r="J126" i="2"/>
  <c r="K126" i="2"/>
  <c r="D126" i="2"/>
  <c r="M136" i="2"/>
  <c r="M135" i="2"/>
  <c r="K134" i="2"/>
  <c r="I11" i="6" s="1"/>
  <c r="F134" i="2"/>
  <c r="D11" i="6" s="1"/>
  <c r="J134" i="2"/>
  <c r="H11" i="6" s="1"/>
  <c r="F131" i="2"/>
  <c r="G131" i="2"/>
  <c r="H131" i="2"/>
  <c r="I131" i="2"/>
  <c r="J131" i="2"/>
  <c r="K131" i="2"/>
  <c r="D131" i="2"/>
  <c r="D128" i="2"/>
  <c r="B10" i="6" s="1"/>
  <c r="D5" i="6"/>
  <c r="F5" i="6"/>
  <c r="H5" i="6"/>
  <c r="I5" i="6"/>
  <c r="B5" i="6"/>
  <c r="D121" i="2"/>
  <c r="B4" i="6" s="1"/>
  <c r="F121" i="2"/>
  <c r="D4" i="6" s="1"/>
  <c r="H121" i="2"/>
  <c r="F4" i="6" s="1"/>
  <c r="J121" i="2"/>
  <c r="H4" i="6" s="1"/>
  <c r="K121" i="2"/>
  <c r="I4" i="6" s="1"/>
  <c r="F125" i="2"/>
  <c r="J125" i="2"/>
  <c r="K125" i="2"/>
  <c r="D16" i="2"/>
  <c r="B6" i="6"/>
  <c r="E100" i="2"/>
  <c r="F100" i="2"/>
  <c r="G100" i="2"/>
  <c r="H100" i="2"/>
  <c r="I100" i="2"/>
  <c r="J100" i="2"/>
  <c r="K100" i="2"/>
  <c r="L100" i="2"/>
  <c r="M100" i="2"/>
  <c r="N100" i="2"/>
  <c r="O100" i="2"/>
  <c r="P100" i="2"/>
  <c r="Q100" i="2"/>
  <c r="R100" i="2"/>
  <c r="S100" i="2"/>
  <c r="T100" i="2"/>
  <c r="U100" i="2"/>
  <c r="V100" i="2"/>
  <c r="W100" i="2"/>
  <c r="X100" i="2"/>
  <c r="Y100" i="2"/>
  <c r="Z100" i="2"/>
  <c r="E90" i="2"/>
  <c r="F90" i="2"/>
  <c r="G90" i="2"/>
  <c r="H90" i="2"/>
  <c r="I90" i="2"/>
  <c r="J90" i="2"/>
  <c r="K90" i="2"/>
  <c r="L90" i="2"/>
  <c r="M90" i="2"/>
  <c r="N90" i="2"/>
  <c r="O90" i="2"/>
  <c r="P90" i="2"/>
  <c r="Q90" i="2"/>
  <c r="R90" i="2"/>
  <c r="S90" i="2"/>
  <c r="T90" i="2"/>
  <c r="U90" i="2"/>
  <c r="V90" i="2"/>
  <c r="W90" i="2"/>
  <c r="X90" i="2"/>
  <c r="Y90" i="2"/>
  <c r="Z90" i="2"/>
  <c r="D90" i="2"/>
  <c r="E89" i="2"/>
  <c r="F89" i="2"/>
  <c r="G89" i="2"/>
  <c r="H89" i="2"/>
  <c r="I89" i="2"/>
  <c r="J89" i="2"/>
  <c r="K89" i="2"/>
  <c r="L89" i="2"/>
  <c r="M89" i="2"/>
  <c r="N89" i="2"/>
  <c r="O89" i="2"/>
  <c r="P89" i="2"/>
  <c r="Q89" i="2"/>
  <c r="R89" i="2"/>
  <c r="S89" i="2"/>
  <c r="T89" i="2"/>
  <c r="U89" i="2"/>
  <c r="V89" i="2"/>
  <c r="W89" i="2"/>
  <c r="X89" i="2"/>
  <c r="Y89" i="2"/>
  <c r="Z89" i="2"/>
  <c r="D89" i="2"/>
  <c r="E120" i="2"/>
  <c r="F120" i="2"/>
  <c r="G120" i="2"/>
  <c r="H120" i="2"/>
  <c r="I120" i="2"/>
  <c r="J120" i="2"/>
  <c r="K120" i="2"/>
  <c r="G7" i="2"/>
  <c r="H7" i="2"/>
  <c r="I7" i="2"/>
  <c r="J7" i="2"/>
  <c r="K7" i="2"/>
  <c r="L7" i="2"/>
  <c r="M7" i="2"/>
  <c r="N7" i="2"/>
  <c r="O7" i="2"/>
  <c r="P7" i="2"/>
  <c r="Q7" i="2"/>
  <c r="R7" i="2"/>
  <c r="S7" i="2"/>
  <c r="T7" i="2"/>
  <c r="U7" i="2"/>
  <c r="V7" i="2"/>
  <c r="W7" i="2"/>
  <c r="X7" i="2"/>
  <c r="Y7" i="2"/>
  <c r="Z7" i="2"/>
  <c r="D7" i="2"/>
  <c r="E7" i="2"/>
  <c r="F7" i="2"/>
  <c r="D120" i="2"/>
  <c r="B2" i="6"/>
  <c r="D2" i="6"/>
  <c r="E2" i="6"/>
  <c r="F2" i="6"/>
  <c r="H2" i="6"/>
  <c r="I2" i="6"/>
  <c r="E9" i="2"/>
  <c r="D9" i="2"/>
  <c r="E72" i="2"/>
  <c r="F72" i="2"/>
  <c r="G72" i="2"/>
  <c r="H72" i="2"/>
  <c r="I72" i="2"/>
  <c r="J72" i="2"/>
  <c r="K72" i="2"/>
  <c r="L72" i="2"/>
  <c r="M72" i="2"/>
  <c r="N72" i="2"/>
  <c r="O72" i="2"/>
  <c r="P72" i="2"/>
  <c r="Q72" i="2"/>
  <c r="R72" i="2"/>
  <c r="S72" i="2"/>
  <c r="T72" i="2"/>
  <c r="U72" i="2"/>
  <c r="V72" i="2"/>
  <c r="W72" i="2"/>
  <c r="X72" i="2"/>
  <c r="Y72" i="2"/>
  <c r="Z72" i="2"/>
  <c r="E73" i="2"/>
  <c r="F73" i="2"/>
  <c r="G73" i="2"/>
  <c r="H73" i="2"/>
  <c r="I73" i="2"/>
  <c r="J73" i="2"/>
  <c r="K73" i="2"/>
  <c r="L73" i="2"/>
  <c r="M73" i="2"/>
  <c r="N73" i="2"/>
  <c r="O73" i="2"/>
  <c r="P73" i="2"/>
  <c r="Q73" i="2"/>
  <c r="R73" i="2"/>
  <c r="S73" i="2"/>
  <c r="T73" i="2"/>
  <c r="U73" i="2"/>
  <c r="V73" i="2"/>
  <c r="W73" i="2"/>
  <c r="X73" i="2"/>
  <c r="Y73" i="2"/>
  <c r="Z73" i="2"/>
  <c r="E74" i="2"/>
  <c r="F74" i="2"/>
  <c r="G74" i="2"/>
  <c r="H74" i="2"/>
  <c r="I74" i="2"/>
  <c r="J74" i="2"/>
  <c r="K74" i="2"/>
  <c r="L74" i="2"/>
  <c r="M74" i="2"/>
  <c r="N74" i="2"/>
  <c r="O74" i="2"/>
  <c r="P74" i="2"/>
  <c r="Q74" i="2"/>
  <c r="R74" i="2"/>
  <c r="S74" i="2"/>
  <c r="T74" i="2"/>
  <c r="U74" i="2"/>
  <c r="V74" i="2"/>
  <c r="W74" i="2"/>
  <c r="X74" i="2"/>
  <c r="Y74" i="2"/>
  <c r="Z74" i="2"/>
  <c r="E75" i="2"/>
  <c r="F75" i="2"/>
  <c r="G75" i="2"/>
  <c r="H75" i="2"/>
  <c r="I75" i="2"/>
  <c r="J75" i="2"/>
  <c r="K75" i="2"/>
  <c r="L75" i="2"/>
  <c r="M75" i="2"/>
  <c r="N75" i="2"/>
  <c r="O75" i="2"/>
  <c r="P75" i="2"/>
  <c r="Q75" i="2"/>
  <c r="R75" i="2"/>
  <c r="S75" i="2"/>
  <c r="T75" i="2"/>
  <c r="U75" i="2"/>
  <c r="V75" i="2"/>
  <c r="W75" i="2"/>
  <c r="X75" i="2"/>
  <c r="Y75" i="2"/>
  <c r="Z75" i="2"/>
  <c r="E76" i="2"/>
  <c r="F76" i="2"/>
  <c r="G76" i="2"/>
  <c r="H76" i="2"/>
  <c r="I76" i="2"/>
  <c r="J76" i="2"/>
  <c r="K76" i="2"/>
  <c r="L76" i="2"/>
  <c r="M76" i="2"/>
  <c r="N76" i="2"/>
  <c r="O76" i="2"/>
  <c r="P76" i="2"/>
  <c r="Q76" i="2"/>
  <c r="R76" i="2"/>
  <c r="S76" i="2"/>
  <c r="T76" i="2"/>
  <c r="U76" i="2"/>
  <c r="V76" i="2"/>
  <c r="W76" i="2"/>
  <c r="X76" i="2"/>
  <c r="Y76" i="2"/>
  <c r="Z76" i="2"/>
  <c r="E77" i="2"/>
  <c r="F77" i="2"/>
  <c r="G77" i="2"/>
  <c r="H77" i="2"/>
  <c r="I77" i="2"/>
  <c r="J77" i="2"/>
  <c r="K77" i="2"/>
  <c r="L77" i="2"/>
  <c r="M77" i="2"/>
  <c r="N77" i="2"/>
  <c r="O77" i="2"/>
  <c r="P77" i="2"/>
  <c r="Q77" i="2"/>
  <c r="R77" i="2"/>
  <c r="S77" i="2"/>
  <c r="T77" i="2"/>
  <c r="U77" i="2"/>
  <c r="V77" i="2"/>
  <c r="W77" i="2"/>
  <c r="X77" i="2"/>
  <c r="Y77" i="2"/>
  <c r="Z77" i="2"/>
  <c r="D73" i="2"/>
  <c r="D74" i="2"/>
  <c r="D75" i="2"/>
  <c r="D76" i="2"/>
  <c r="D77" i="2"/>
  <c r="D72" i="2"/>
  <c r="F66" i="2"/>
  <c r="G66" i="2"/>
  <c r="H66" i="2"/>
  <c r="I66" i="2"/>
  <c r="J66" i="2"/>
  <c r="K66" i="2"/>
  <c r="L66" i="2"/>
  <c r="M66" i="2"/>
  <c r="N66" i="2"/>
  <c r="O66" i="2"/>
  <c r="P66" i="2"/>
  <c r="Q66" i="2"/>
  <c r="R66" i="2"/>
  <c r="S66" i="2"/>
  <c r="T66" i="2"/>
  <c r="U66" i="2"/>
  <c r="V66" i="2"/>
  <c r="W66" i="2"/>
  <c r="X66" i="2"/>
  <c r="Y66" i="2"/>
  <c r="Z66" i="2"/>
  <c r="F67" i="2"/>
  <c r="G67" i="2"/>
  <c r="H67" i="2"/>
  <c r="I67" i="2"/>
  <c r="J67" i="2"/>
  <c r="K67" i="2"/>
  <c r="L67" i="2"/>
  <c r="M67" i="2"/>
  <c r="N67" i="2"/>
  <c r="O67" i="2"/>
  <c r="P67" i="2"/>
  <c r="Q67" i="2"/>
  <c r="R67" i="2"/>
  <c r="S67" i="2"/>
  <c r="T67" i="2"/>
  <c r="U67" i="2"/>
  <c r="V67" i="2"/>
  <c r="W67" i="2"/>
  <c r="X67" i="2"/>
  <c r="Y67" i="2"/>
  <c r="Z67" i="2"/>
  <c r="F68" i="2"/>
  <c r="G68" i="2"/>
  <c r="H68" i="2"/>
  <c r="I68" i="2"/>
  <c r="J68" i="2"/>
  <c r="K68" i="2"/>
  <c r="L68" i="2"/>
  <c r="M68" i="2"/>
  <c r="N68" i="2"/>
  <c r="O68" i="2"/>
  <c r="P68" i="2"/>
  <c r="Q68" i="2"/>
  <c r="R68" i="2"/>
  <c r="S68" i="2"/>
  <c r="T68" i="2"/>
  <c r="U68" i="2"/>
  <c r="V68" i="2"/>
  <c r="W68" i="2"/>
  <c r="X68" i="2"/>
  <c r="Y68" i="2"/>
  <c r="Z68" i="2"/>
  <c r="F69" i="2"/>
  <c r="G69" i="2"/>
  <c r="H69" i="2"/>
  <c r="I69" i="2"/>
  <c r="J69" i="2"/>
  <c r="K69" i="2"/>
  <c r="L69" i="2"/>
  <c r="M69" i="2"/>
  <c r="N69" i="2"/>
  <c r="O69" i="2"/>
  <c r="P69" i="2"/>
  <c r="Q69" i="2"/>
  <c r="R69" i="2"/>
  <c r="S69" i="2"/>
  <c r="T69" i="2"/>
  <c r="U69" i="2"/>
  <c r="V69" i="2"/>
  <c r="W69" i="2"/>
  <c r="X69" i="2"/>
  <c r="Y69" i="2"/>
  <c r="Z69" i="2"/>
  <c r="F70" i="2"/>
  <c r="G70" i="2"/>
  <c r="H70" i="2"/>
  <c r="I70" i="2"/>
  <c r="J70" i="2"/>
  <c r="K70" i="2"/>
  <c r="L70" i="2"/>
  <c r="M70" i="2"/>
  <c r="N70" i="2"/>
  <c r="O70" i="2"/>
  <c r="P70" i="2"/>
  <c r="Q70" i="2"/>
  <c r="R70" i="2"/>
  <c r="S70" i="2"/>
  <c r="T70" i="2"/>
  <c r="U70" i="2"/>
  <c r="V70" i="2"/>
  <c r="W70" i="2"/>
  <c r="X70" i="2"/>
  <c r="Y70" i="2"/>
  <c r="Z70" i="2"/>
  <c r="F71" i="2"/>
  <c r="G71" i="2"/>
  <c r="H71" i="2"/>
  <c r="I71" i="2"/>
  <c r="J71" i="2"/>
  <c r="K71" i="2"/>
  <c r="L71" i="2"/>
  <c r="M71" i="2"/>
  <c r="N71" i="2"/>
  <c r="O71" i="2"/>
  <c r="P71" i="2"/>
  <c r="Q71" i="2"/>
  <c r="R71" i="2"/>
  <c r="S71" i="2"/>
  <c r="T71" i="2"/>
  <c r="U71" i="2"/>
  <c r="V71" i="2"/>
  <c r="W71" i="2"/>
  <c r="X71" i="2"/>
  <c r="Y71" i="2"/>
  <c r="Z71" i="2"/>
  <c r="D67" i="2"/>
  <c r="D68" i="2"/>
  <c r="D69" i="2"/>
  <c r="D70" i="2"/>
  <c r="D71" i="2"/>
  <c r="D66" i="2"/>
  <c r="AB90" i="2" l="1"/>
  <c r="AB89" i="2"/>
  <c r="AX37" i="2"/>
  <c r="AT34" i="2"/>
  <c r="AV36" i="2"/>
  <c r="CQ32" i="2"/>
  <c r="AU37" i="2"/>
  <c r="AU34" i="2"/>
  <c r="AQ37" i="2"/>
  <c r="AQ36" i="2"/>
  <c r="AW36" i="2"/>
  <c r="E125" i="2"/>
  <c r="AE41" i="2"/>
  <c r="AC41" i="2" s="1"/>
  <c r="AB41" i="2" s="1"/>
  <c r="AE36" i="2"/>
  <c r="AC36" i="2" s="1"/>
  <c r="AB36" i="2" s="1"/>
  <c r="AE30" i="2"/>
  <c r="AC30" i="2" s="1"/>
  <c r="AB30" i="2" s="1"/>
  <c r="AB16" i="2"/>
  <c r="AE17" i="2" s="1"/>
  <c r="AE16" i="2" s="1"/>
  <c r="AE35" i="2"/>
  <c r="AC35" i="2" s="1"/>
  <c r="AB35" i="2" s="1"/>
  <c r="AE25" i="2"/>
  <c r="AC25" i="2" s="1"/>
  <c r="AB25" i="2" s="1"/>
  <c r="AE29" i="2"/>
  <c r="AC29" i="2" s="1"/>
  <c r="AB29" i="2" s="1"/>
  <c r="AE34" i="2"/>
  <c r="AC34" i="2" s="1"/>
  <c r="AB34" i="2" s="1"/>
  <c r="AE24" i="2"/>
  <c r="AC24" i="2" s="1"/>
  <c r="AB24" i="2" s="1"/>
  <c r="AE38" i="2"/>
  <c r="AC38" i="2" s="1"/>
  <c r="AB38" i="2" s="1"/>
  <c r="AE28" i="2"/>
  <c r="AC28" i="2" s="1"/>
  <c r="AB28" i="2" s="1"/>
  <c r="AE40" i="2"/>
  <c r="AC40" i="2" s="1"/>
  <c r="AB40" i="2" s="1"/>
  <c r="AE20" i="2"/>
  <c r="AC20" i="2" s="1"/>
  <c r="AB20" i="2" s="1"/>
  <c r="AE33" i="2"/>
  <c r="AC33" i="2" s="1"/>
  <c r="AB33" i="2" s="1"/>
  <c r="AE32" i="2"/>
  <c r="AC32" i="2" s="1"/>
  <c r="AB32" i="2" s="1"/>
  <c r="AE27" i="2"/>
  <c r="AC27" i="2" s="1"/>
  <c r="AB27" i="2" s="1"/>
  <c r="AE23" i="2"/>
  <c r="AC23" i="2" s="1"/>
  <c r="AB23" i="2" s="1"/>
  <c r="AE31" i="2"/>
  <c r="AC31" i="2" s="1"/>
  <c r="AB31" i="2" s="1"/>
  <c r="AE22" i="2"/>
  <c r="AC22" i="2" s="1"/>
  <c r="AB22" i="2" s="1"/>
  <c r="AE39" i="2"/>
  <c r="AC39" i="2" s="1"/>
  <c r="AB39" i="2" s="1"/>
  <c r="AE37" i="2"/>
  <c r="AC37" i="2" s="1"/>
  <c r="AB37" i="2" s="1"/>
  <c r="AE26" i="2"/>
  <c r="AC26" i="2" s="1"/>
  <c r="AB26" i="2" s="1"/>
  <c r="AE21" i="2"/>
  <c r="AC21" i="2" s="1"/>
  <c r="AB21" i="2" s="1"/>
  <c r="G125" i="2"/>
  <c r="AW34" i="2"/>
  <c r="AO36" i="2"/>
  <c r="AO37" i="2"/>
  <c r="AO34" i="2"/>
  <c r="BV32" i="2"/>
  <c r="BA32" i="2"/>
  <c r="AQ34" i="2"/>
  <c r="BV59" i="2"/>
  <c r="CQ59" i="2"/>
  <c r="AK34" i="2"/>
  <c r="AK36" i="2"/>
  <c r="AK37" i="2"/>
  <c r="BV87" i="2"/>
  <c r="AB88" i="2"/>
  <c r="AG36" i="2"/>
  <c r="AG37" i="2"/>
  <c r="AG34" i="2"/>
  <c r="AP36" i="2"/>
  <c r="AP37" i="2"/>
  <c r="AP34" i="2"/>
  <c r="AM34" i="2"/>
  <c r="AM36" i="2"/>
  <c r="AM37" i="2"/>
  <c r="AN36" i="2"/>
  <c r="AN37" i="2"/>
  <c r="AN34" i="2"/>
  <c r="AL34" i="2"/>
  <c r="AL36" i="2"/>
  <c r="AL37" i="2"/>
  <c r="AY34" i="2"/>
  <c r="AY36" i="2"/>
  <c r="AY37" i="2"/>
  <c r="AH37" i="2"/>
  <c r="AH34" i="2"/>
  <c r="AH36" i="2"/>
  <c r="AB72" i="2"/>
  <c r="AB77" i="2"/>
  <c r="AI34" i="2"/>
  <c r="AI37" i="2"/>
  <c r="AI36" i="2"/>
  <c r="AB76" i="2"/>
  <c r="AJ34" i="2"/>
  <c r="AJ36" i="2"/>
  <c r="AJ37" i="2"/>
  <c r="AB75" i="2"/>
  <c r="AB74" i="2"/>
  <c r="AB73" i="2"/>
  <c r="AZ36" i="2"/>
  <c r="AZ37" i="2"/>
  <c r="AZ34" i="2"/>
  <c r="M126" i="2"/>
  <c r="D130" i="2"/>
  <c r="D137" i="2" s="1"/>
  <c r="U93" i="2"/>
  <c r="I93" i="2"/>
  <c r="W93" i="2"/>
  <c r="K93" i="2"/>
  <c r="Y93" i="2"/>
  <c r="M93" i="2"/>
  <c r="V93" i="2"/>
  <c r="J93" i="2"/>
  <c r="T93" i="2"/>
  <c r="H93" i="2"/>
  <c r="S93" i="2"/>
  <c r="G93" i="2"/>
  <c r="P93" i="2"/>
  <c r="R93" i="2"/>
  <c r="F93" i="2"/>
  <c r="Q93" i="2"/>
  <c r="O93" i="2"/>
  <c r="Z93" i="2"/>
  <c r="N93" i="2"/>
  <c r="X93" i="2"/>
  <c r="L93" i="2"/>
  <c r="M120" i="2"/>
  <c r="E85" i="2"/>
  <c r="F85" i="2"/>
  <c r="G85" i="2"/>
  <c r="H85" i="2"/>
  <c r="I85" i="2"/>
  <c r="J85" i="2"/>
  <c r="K85" i="2"/>
  <c r="L85" i="2"/>
  <c r="M85" i="2"/>
  <c r="N85" i="2"/>
  <c r="O85" i="2"/>
  <c r="P85" i="2"/>
  <c r="Q85" i="2"/>
  <c r="R85" i="2"/>
  <c r="S85" i="2"/>
  <c r="T85" i="2"/>
  <c r="U85" i="2"/>
  <c r="V85" i="2"/>
  <c r="W85" i="2"/>
  <c r="X85" i="2"/>
  <c r="Y85" i="2"/>
  <c r="Z85" i="2"/>
  <c r="L3" i="3"/>
  <c r="AB42" i="2" l="1"/>
  <c r="E121" i="2"/>
  <c r="C4" i="6" s="1"/>
  <c r="G121" i="2"/>
  <c r="E4" i="6" s="1"/>
  <c r="I121" i="2"/>
  <c r="G4" i="6" s="1"/>
  <c r="D93" i="2"/>
  <c r="E44" i="2"/>
  <c r="F44" i="2"/>
  <c r="G44" i="2"/>
  <c r="H44" i="2"/>
  <c r="I44" i="2"/>
  <c r="J44" i="2"/>
  <c r="K44" i="2"/>
  <c r="L44" i="2"/>
  <c r="M44" i="2"/>
  <c r="N44" i="2"/>
  <c r="O44" i="2"/>
  <c r="P44" i="2"/>
  <c r="Q44" i="2"/>
  <c r="R44" i="2"/>
  <c r="S44" i="2"/>
  <c r="T44" i="2"/>
  <c r="U44" i="2"/>
  <c r="V44" i="2"/>
  <c r="W44" i="2"/>
  <c r="X44" i="2"/>
  <c r="Y44" i="2"/>
  <c r="Z44" i="2"/>
  <c r="M121" i="2" l="1"/>
  <c r="AK9" i="3"/>
  <c r="AL9" i="3"/>
  <c r="AJ9" i="3"/>
  <c r="AK8" i="3"/>
  <c r="AL8" i="3"/>
  <c r="AJ8" i="3"/>
  <c r="AK7" i="3"/>
  <c r="AL7" i="3"/>
  <c r="AJ7" i="3"/>
  <c r="AK6" i="3"/>
  <c r="AL6" i="3"/>
  <c r="AJ6" i="3"/>
  <c r="AK5" i="3"/>
  <c r="AL5" i="3"/>
  <c r="AJ5" i="3"/>
  <c r="AK4" i="3"/>
  <c r="AL4" i="3"/>
  <c r="AJ4" i="3"/>
  <c r="AH9" i="3"/>
  <c r="AI9" i="3"/>
  <c r="AG9" i="3"/>
  <c r="AH8" i="3"/>
  <c r="AI8" i="3"/>
  <c r="AG8" i="3"/>
  <c r="AH7" i="3"/>
  <c r="AI7" i="3"/>
  <c r="AG7" i="3"/>
  <c r="AH6" i="3"/>
  <c r="AI6" i="3"/>
  <c r="AG6" i="3"/>
  <c r="AH5" i="3"/>
  <c r="AI5" i="3"/>
  <c r="AG5" i="3"/>
  <c r="AH4" i="3"/>
  <c r="AI4" i="3"/>
  <c r="AG4" i="3"/>
  <c r="Y10" i="3"/>
  <c r="Z10" i="3"/>
  <c r="X10" i="3"/>
  <c r="Y9" i="3"/>
  <c r="Z9" i="3"/>
  <c r="X9" i="3"/>
  <c r="Y8" i="3"/>
  <c r="Z8" i="3"/>
  <c r="X8" i="3"/>
  <c r="Y7" i="3"/>
  <c r="Z7" i="3"/>
  <c r="X7" i="3"/>
  <c r="Y6" i="3"/>
  <c r="Z6" i="3"/>
  <c r="X6" i="3"/>
  <c r="Y5" i="3"/>
  <c r="Z5" i="3"/>
  <c r="X5" i="3"/>
  <c r="Y4" i="3"/>
  <c r="Z4" i="3"/>
  <c r="X4" i="3"/>
  <c r="V10" i="3"/>
  <c r="W10" i="3"/>
  <c r="U10" i="3"/>
  <c r="V9" i="3"/>
  <c r="W9" i="3"/>
  <c r="U9" i="3"/>
  <c r="V8" i="3"/>
  <c r="W8" i="3"/>
  <c r="U8" i="3"/>
  <c r="V7" i="3"/>
  <c r="W7" i="3"/>
  <c r="U7" i="3"/>
  <c r="V6" i="3"/>
  <c r="W6" i="3"/>
  <c r="U6" i="3"/>
  <c r="V5" i="3"/>
  <c r="W5" i="3"/>
  <c r="U5" i="3"/>
  <c r="AB4" i="3" s="1"/>
  <c r="V4" i="3"/>
  <c r="W4" i="3"/>
  <c r="U4" i="3"/>
  <c r="AB3" i="3" s="1"/>
  <c r="V3" i="3"/>
  <c r="W3" i="3"/>
  <c r="U3" i="3"/>
  <c r="M18" i="3"/>
  <c r="N18" i="3"/>
  <c r="L18" i="3"/>
  <c r="M17" i="3"/>
  <c r="N17" i="3"/>
  <c r="L17" i="3"/>
  <c r="M16" i="3"/>
  <c r="N16" i="3"/>
  <c r="L16" i="3"/>
  <c r="M15" i="3"/>
  <c r="N15" i="3"/>
  <c r="L15" i="3"/>
  <c r="M14" i="3"/>
  <c r="N14" i="3"/>
  <c r="L14" i="3"/>
  <c r="M13" i="3"/>
  <c r="N13" i="3"/>
  <c r="L13" i="3"/>
  <c r="M12" i="3"/>
  <c r="N12" i="3"/>
  <c r="L12" i="3"/>
  <c r="M11" i="3"/>
  <c r="N11" i="3"/>
  <c r="L11" i="3"/>
  <c r="M10" i="3"/>
  <c r="N10" i="3"/>
  <c r="L10" i="3"/>
  <c r="M9" i="3"/>
  <c r="N9" i="3"/>
  <c r="L9" i="3"/>
  <c r="M8" i="3"/>
  <c r="N8" i="3"/>
  <c r="L8" i="3"/>
  <c r="M7" i="3"/>
  <c r="N7" i="3"/>
  <c r="L7" i="3"/>
  <c r="M6" i="3"/>
  <c r="N6" i="3"/>
  <c r="L6" i="3"/>
  <c r="M5" i="3"/>
  <c r="N5" i="3"/>
  <c r="L5" i="3"/>
  <c r="N4" i="3"/>
  <c r="M4" i="3"/>
  <c r="L4" i="3"/>
  <c r="N3" i="3"/>
  <c r="M3" i="3"/>
  <c r="F9" i="2" l="1"/>
  <c r="G9" i="2"/>
  <c r="H9" i="2"/>
  <c r="I9" i="2"/>
  <c r="J9" i="2"/>
  <c r="K9" i="2"/>
  <c r="L9" i="2"/>
  <c r="M9" i="2"/>
  <c r="N9" i="2"/>
  <c r="O9" i="2"/>
  <c r="P9" i="2"/>
  <c r="Q9" i="2"/>
  <c r="R9" i="2"/>
  <c r="S9" i="2"/>
  <c r="T9" i="2"/>
  <c r="U9" i="2"/>
  <c r="V9" i="2"/>
  <c r="W9" i="2"/>
  <c r="X9" i="2"/>
  <c r="Y9" i="2"/>
  <c r="Z9" i="2"/>
  <c r="E19" i="2"/>
  <c r="F19" i="2"/>
  <c r="G19" i="2"/>
  <c r="H19" i="2"/>
  <c r="I19" i="2"/>
  <c r="J19" i="2"/>
  <c r="K19" i="2"/>
  <c r="L19" i="2"/>
  <c r="M19" i="2"/>
  <c r="N19" i="2"/>
  <c r="O19" i="2"/>
  <c r="P19" i="2"/>
  <c r="Q19" i="2"/>
  <c r="R19" i="2"/>
  <c r="S19" i="2"/>
  <c r="T19" i="2"/>
  <c r="U19" i="2"/>
  <c r="V19" i="2"/>
  <c r="W19" i="2"/>
  <c r="X19" i="2"/>
  <c r="Y19" i="2"/>
  <c r="Z19" i="2"/>
  <c r="D19" i="2"/>
  <c r="E98" i="2" l="1"/>
  <c r="G98" i="2"/>
  <c r="H98" i="2"/>
  <c r="I98" i="2"/>
  <c r="J98" i="2"/>
  <c r="K98" i="2"/>
  <c r="L98" i="2"/>
  <c r="M98" i="2"/>
  <c r="N98" i="2"/>
  <c r="O98" i="2"/>
  <c r="P98" i="2"/>
  <c r="Q98" i="2"/>
  <c r="R98" i="2"/>
  <c r="S98" i="2"/>
  <c r="T98" i="2"/>
  <c r="U98" i="2"/>
  <c r="V98" i="2"/>
  <c r="W98" i="2"/>
  <c r="X98" i="2"/>
  <c r="Y98" i="2"/>
  <c r="Z98" i="2"/>
  <c r="E86" i="2"/>
  <c r="F86" i="2"/>
  <c r="G86" i="2"/>
  <c r="H86" i="2"/>
  <c r="I86" i="2"/>
  <c r="J86" i="2"/>
  <c r="K86" i="2"/>
  <c r="L86" i="2"/>
  <c r="M86" i="2"/>
  <c r="N86" i="2"/>
  <c r="O86" i="2"/>
  <c r="P86" i="2"/>
  <c r="Q86" i="2"/>
  <c r="R86" i="2"/>
  <c r="S86" i="2"/>
  <c r="T86" i="2"/>
  <c r="U86" i="2"/>
  <c r="V86" i="2"/>
  <c r="W86" i="2"/>
  <c r="X86" i="2"/>
  <c r="Y86" i="2"/>
  <c r="Z86" i="2"/>
  <c r="U121" i="11" l="1"/>
  <c r="U113" i="11"/>
  <c r="U105" i="11"/>
  <c r="U92" i="11"/>
  <c r="U93" i="11"/>
  <c r="U94" i="11"/>
  <c r="U95" i="11"/>
  <c r="U96" i="11"/>
  <c r="U91" i="11"/>
  <c r="U84" i="11"/>
  <c r="U85" i="11"/>
  <c r="U86" i="11"/>
  <c r="U87" i="11"/>
  <c r="U88" i="11"/>
  <c r="U83" i="11"/>
  <c r="U76" i="11"/>
  <c r="U77" i="11"/>
  <c r="U78" i="11"/>
  <c r="U79" i="11"/>
  <c r="U80" i="11"/>
  <c r="U75" i="11"/>
  <c r="U68" i="11"/>
  <c r="U69" i="11"/>
  <c r="U70" i="11"/>
  <c r="U71" i="11"/>
  <c r="U72" i="11"/>
  <c r="U67" i="11"/>
  <c r="U60" i="11"/>
  <c r="U61" i="11"/>
  <c r="U62" i="11"/>
  <c r="U63" i="11"/>
  <c r="U64" i="11"/>
  <c r="U59" i="11"/>
  <c r="U52" i="11"/>
  <c r="U53" i="11"/>
  <c r="U54" i="11"/>
  <c r="U55" i="11"/>
  <c r="U56" i="11"/>
  <c r="U51" i="11"/>
  <c r="U44" i="11"/>
  <c r="U45" i="11"/>
  <c r="U46" i="11"/>
  <c r="U47" i="11"/>
  <c r="U48" i="11"/>
  <c r="U43" i="11"/>
  <c r="U42" i="11"/>
  <c r="U36" i="11"/>
  <c r="U37" i="11"/>
  <c r="U38" i="11"/>
  <c r="U39" i="11"/>
  <c r="U40" i="11"/>
  <c r="U35" i="11"/>
  <c r="U34" i="11"/>
  <c r="U28" i="11"/>
  <c r="U29" i="11"/>
  <c r="U30" i="11"/>
  <c r="U31" i="11"/>
  <c r="U32" i="11"/>
  <c r="U27" i="11"/>
  <c r="U26" i="11"/>
  <c r="U18" i="11"/>
  <c r="U10" i="11"/>
  <c r="E3" i="11"/>
  <c r="F3" i="11"/>
  <c r="D3" i="11"/>
  <c r="Q3" i="3"/>
  <c r="E43" i="2"/>
  <c r="F43" i="2"/>
  <c r="G43" i="2"/>
  <c r="H43" i="2"/>
  <c r="I43" i="2"/>
  <c r="J43" i="2"/>
  <c r="K43" i="2"/>
  <c r="L43" i="2"/>
  <c r="M43" i="2"/>
  <c r="N43" i="2"/>
  <c r="O43" i="2"/>
  <c r="P43" i="2"/>
  <c r="Q43" i="2"/>
  <c r="R43" i="2"/>
  <c r="S43" i="2"/>
  <c r="T43" i="2"/>
  <c r="U43" i="2"/>
  <c r="V43" i="2"/>
  <c r="W43" i="2"/>
  <c r="X43" i="2"/>
  <c r="Y43" i="2"/>
  <c r="Z43" i="2"/>
  <c r="D43" i="2"/>
  <c r="E16" i="2"/>
  <c r="H125" i="2" s="1"/>
  <c r="F16" i="2"/>
  <c r="I125" i="2" s="1"/>
  <c r="G16" i="2"/>
  <c r="H16" i="2"/>
  <c r="I16" i="2"/>
  <c r="J16" i="2"/>
  <c r="K16" i="2"/>
  <c r="L16" i="2"/>
  <c r="M16" i="2"/>
  <c r="N16" i="2"/>
  <c r="O16" i="2"/>
  <c r="P16" i="2"/>
  <c r="Q16" i="2"/>
  <c r="R16" i="2"/>
  <c r="S16" i="2"/>
  <c r="T16" i="2"/>
  <c r="U16" i="2"/>
  <c r="V16" i="2"/>
  <c r="W16" i="2"/>
  <c r="X16" i="2"/>
  <c r="Y16" i="2"/>
  <c r="Z16" i="2"/>
  <c r="M125" i="2" l="1"/>
  <c r="E69" i="2"/>
  <c r="AB69" i="2" s="1"/>
  <c r="E68" i="2"/>
  <c r="AB68" i="2" s="1"/>
  <c r="E66" i="2"/>
  <c r="AB66" i="2" s="1"/>
  <c r="E71" i="2"/>
  <c r="AB71" i="2" s="1"/>
  <c r="E5" i="2" l="1"/>
  <c r="E99" i="2" s="1"/>
  <c r="F5" i="2"/>
  <c r="G5" i="2"/>
  <c r="G99" i="2" s="1"/>
  <c r="H5" i="2"/>
  <c r="H99" i="2" s="1"/>
  <c r="I5" i="2"/>
  <c r="I99" i="2" s="1"/>
  <c r="J5" i="2"/>
  <c r="J99" i="2" s="1"/>
  <c r="K5" i="2"/>
  <c r="K99" i="2" s="1"/>
  <c r="L5" i="2"/>
  <c r="L99" i="2" s="1"/>
  <c r="M5" i="2"/>
  <c r="M99" i="2" s="1"/>
  <c r="N5" i="2"/>
  <c r="N99" i="2" s="1"/>
  <c r="O5" i="2"/>
  <c r="O99" i="2" s="1"/>
  <c r="P5" i="2"/>
  <c r="P99" i="2" s="1"/>
  <c r="Q5" i="2"/>
  <c r="Q99" i="2" s="1"/>
  <c r="R5" i="2"/>
  <c r="R99" i="2" s="1"/>
  <c r="S5" i="2"/>
  <c r="S99" i="2" s="1"/>
  <c r="T5" i="2"/>
  <c r="T99" i="2" s="1"/>
  <c r="U5" i="2"/>
  <c r="U99" i="2" s="1"/>
  <c r="V5" i="2"/>
  <c r="V99" i="2" s="1"/>
  <c r="W5" i="2"/>
  <c r="W99" i="2" s="1"/>
  <c r="X5" i="2"/>
  <c r="X99" i="2" s="1"/>
  <c r="Y5" i="2"/>
  <c r="Y99" i="2" s="1"/>
  <c r="Z5" i="2"/>
  <c r="Z99" i="2" s="1"/>
  <c r="AB17" i="2" l="1"/>
  <c r="AC17" i="2" s="1"/>
  <c r="F99" i="2"/>
  <c r="C2" i="6"/>
  <c r="G2" i="6"/>
  <c r="F42" i="2"/>
  <c r="F79" i="2" s="1"/>
  <c r="I103" i="2"/>
  <c r="I42" i="2"/>
  <c r="I79" i="2" s="1"/>
  <c r="H103" i="2"/>
  <c r="H42" i="2"/>
  <c r="H79" i="2" s="1"/>
  <c r="K103" i="2"/>
  <c r="K42" i="2"/>
  <c r="K79" i="2" s="1"/>
  <c r="V103" i="2"/>
  <c r="V42" i="2"/>
  <c r="V79" i="2" s="1"/>
  <c r="S103" i="2"/>
  <c r="S42" i="2"/>
  <c r="S79" i="2" s="1"/>
  <c r="G103" i="2"/>
  <c r="G42" i="2"/>
  <c r="G79" i="2" s="1"/>
  <c r="T103" i="2"/>
  <c r="T42" i="2"/>
  <c r="T79" i="2" s="1"/>
  <c r="R103" i="2"/>
  <c r="R42" i="2"/>
  <c r="R79" i="2" s="1"/>
  <c r="U103" i="2"/>
  <c r="U42" i="2"/>
  <c r="U79" i="2" s="1"/>
  <c r="P42" i="2"/>
  <c r="P79" i="2" s="1"/>
  <c r="P103" i="2"/>
  <c r="W103" i="2"/>
  <c r="W42" i="2"/>
  <c r="W79" i="2" s="1"/>
  <c r="J103" i="2"/>
  <c r="J42" i="2"/>
  <c r="J79" i="2" s="1"/>
  <c r="Q103" i="2"/>
  <c r="Q42" i="2"/>
  <c r="Q79" i="2" s="1"/>
  <c r="O42" i="2"/>
  <c r="O79" i="2" s="1"/>
  <c r="O103" i="2"/>
  <c r="Z42" i="2"/>
  <c r="Z79" i="2" s="1"/>
  <c r="N42" i="2"/>
  <c r="N79" i="2" s="1"/>
  <c r="N103" i="2"/>
  <c r="Y103" i="2"/>
  <c r="Y42" i="2"/>
  <c r="Y79" i="2" s="1"/>
  <c r="M103" i="2"/>
  <c r="M42" i="2"/>
  <c r="M79" i="2" s="1"/>
  <c r="X103" i="2"/>
  <c r="X42" i="2"/>
  <c r="X79" i="2" s="1"/>
  <c r="L103" i="2"/>
  <c r="L42" i="2"/>
  <c r="L79" i="2" s="1"/>
  <c r="D42" i="2"/>
  <c r="D79" i="2" s="1"/>
  <c r="I6" i="6"/>
  <c r="D106" i="2"/>
  <c r="AC81" i="2" l="1"/>
  <c r="AB107" i="2"/>
  <c r="Z102" i="2"/>
  <c r="Z103" i="2"/>
  <c r="M119" i="2"/>
  <c r="N121" i="2" s="1"/>
  <c r="W102" i="2"/>
  <c r="S102" i="2"/>
  <c r="G102" i="2"/>
  <c r="N102" i="2"/>
  <c r="V102" i="2"/>
  <c r="U102" i="2"/>
  <c r="Y102" i="2"/>
  <c r="P102" i="2"/>
  <c r="O102" i="2"/>
  <c r="K102" i="2"/>
  <c r="L102" i="2"/>
  <c r="R102" i="2"/>
  <c r="H102" i="2"/>
  <c r="X102" i="2"/>
  <c r="Q102" i="2"/>
  <c r="T102" i="2"/>
  <c r="I102" i="2"/>
  <c r="M102" i="2"/>
  <c r="J102" i="2"/>
  <c r="E42" i="2"/>
  <c r="E79" i="2" s="1"/>
  <c r="AB79" i="2" s="1"/>
  <c r="D44" i="2"/>
  <c r="E106" i="2"/>
  <c r="F106" i="2"/>
  <c r="G106" i="2"/>
  <c r="H106" i="2"/>
  <c r="I106" i="2"/>
  <c r="J106" i="2"/>
  <c r="K106" i="2"/>
  <c r="L106" i="2"/>
  <c r="M106" i="2"/>
  <c r="N106" i="2"/>
  <c r="O106" i="2"/>
  <c r="P106" i="2"/>
  <c r="Q106" i="2"/>
  <c r="R106" i="2"/>
  <c r="S106" i="2"/>
  <c r="T106" i="2"/>
  <c r="U106" i="2"/>
  <c r="V106" i="2"/>
  <c r="W106" i="2"/>
  <c r="X106" i="2"/>
  <c r="Y106" i="2"/>
  <c r="Z106" i="2"/>
  <c r="E105" i="2"/>
  <c r="F105" i="2"/>
  <c r="G105" i="2"/>
  <c r="H105" i="2"/>
  <c r="I105" i="2"/>
  <c r="J105" i="2"/>
  <c r="K105" i="2"/>
  <c r="L105" i="2"/>
  <c r="M105" i="2"/>
  <c r="N105" i="2"/>
  <c r="O105" i="2"/>
  <c r="P105" i="2"/>
  <c r="Q105" i="2"/>
  <c r="R105" i="2"/>
  <c r="S105" i="2"/>
  <c r="T105" i="2"/>
  <c r="U105" i="2"/>
  <c r="V105" i="2"/>
  <c r="W105" i="2"/>
  <c r="X105" i="2"/>
  <c r="Y105" i="2"/>
  <c r="Z105" i="2"/>
  <c r="D105" i="2"/>
  <c r="D108" i="2" s="1"/>
  <c r="E104" i="2"/>
  <c r="F104" i="2"/>
  <c r="G104" i="2"/>
  <c r="H104" i="2"/>
  <c r="I104" i="2"/>
  <c r="J104" i="2"/>
  <c r="K104" i="2"/>
  <c r="L104" i="2"/>
  <c r="M104" i="2"/>
  <c r="N104" i="2"/>
  <c r="O104" i="2"/>
  <c r="P104" i="2"/>
  <c r="Q104" i="2"/>
  <c r="R104" i="2"/>
  <c r="S104" i="2"/>
  <c r="T104" i="2"/>
  <c r="U104" i="2"/>
  <c r="V104" i="2"/>
  <c r="W104" i="2"/>
  <c r="X104" i="2"/>
  <c r="Y104" i="2"/>
  <c r="Z104" i="2"/>
  <c r="BC50" i="3"/>
  <c r="BC49" i="3"/>
  <c r="BC48" i="3"/>
  <c r="BC47" i="3"/>
  <c r="BC46" i="3"/>
  <c r="BC45" i="3"/>
  <c r="BC44" i="3"/>
  <c r="BC43" i="3"/>
  <c r="BC42" i="3"/>
  <c r="BC41" i="3"/>
  <c r="BG14" i="3" s="1"/>
  <c r="BC40" i="3"/>
  <c r="BG13" i="3" s="1"/>
  <c r="BC39" i="3"/>
  <c r="BG12" i="3" s="1"/>
  <c r="BC38" i="3"/>
  <c r="BC37" i="3"/>
  <c r="BC36" i="3"/>
  <c r="BC35" i="3"/>
  <c r="BC34" i="3"/>
  <c r="BC33" i="3"/>
  <c r="BC32" i="3"/>
  <c r="BC31" i="3"/>
  <c r="BC30" i="3"/>
  <c r="BC29" i="3"/>
  <c r="BG11" i="3" s="1"/>
  <c r="BC28" i="3"/>
  <c r="BG10" i="3" s="1"/>
  <c r="BC27" i="3"/>
  <c r="BG9" i="3" s="1"/>
  <c r="BC26" i="3"/>
  <c r="BC25" i="3"/>
  <c r="BC24" i="3"/>
  <c r="BC23" i="3"/>
  <c r="BC22" i="3"/>
  <c r="BC21" i="3"/>
  <c r="BC20" i="3"/>
  <c r="BC19" i="3"/>
  <c r="BC18" i="3"/>
  <c r="BC17" i="3"/>
  <c r="BG8" i="3" s="1"/>
  <c r="BC16" i="3"/>
  <c r="BG7" i="3" s="1"/>
  <c r="BC15" i="3"/>
  <c r="BG6" i="3" s="1"/>
  <c r="BC14" i="3"/>
  <c r="BC13" i="3"/>
  <c r="BC12" i="3"/>
  <c r="BC11" i="3"/>
  <c r="BC10" i="3"/>
  <c r="BC9" i="3"/>
  <c r="BC8" i="3"/>
  <c r="BC7" i="3"/>
  <c r="BC6" i="3"/>
  <c r="BC5" i="3"/>
  <c r="BG5" i="3" s="1"/>
  <c r="BC4" i="3"/>
  <c r="BG4" i="3" s="1"/>
  <c r="BC3" i="3"/>
  <c r="BG3" i="3" s="1"/>
  <c r="BA50" i="3"/>
  <c r="BA49" i="3"/>
  <c r="BA48" i="3"/>
  <c r="BA47" i="3"/>
  <c r="BA46" i="3"/>
  <c r="BA45" i="3"/>
  <c r="BA44" i="3"/>
  <c r="BA43" i="3"/>
  <c r="BA42" i="3"/>
  <c r="BA41" i="3"/>
  <c r="BE14" i="3" s="1"/>
  <c r="BA40" i="3"/>
  <c r="BE13" i="3" s="1"/>
  <c r="BA39" i="3"/>
  <c r="BE12" i="3" s="1"/>
  <c r="BA38" i="3"/>
  <c r="BA37" i="3"/>
  <c r="BA36" i="3"/>
  <c r="BA35" i="3"/>
  <c r="BA34" i="3"/>
  <c r="BA33" i="3"/>
  <c r="BA32" i="3"/>
  <c r="BA31" i="3"/>
  <c r="BA30" i="3"/>
  <c r="BA29" i="3"/>
  <c r="BA28" i="3"/>
  <c r="BE10" i="3" s="1"/>
  <c r="BA27" i="3"/>
  <c r="BE9" i="3" s="1"/>
  <c r="BA26" i="3"/>
  <c r="BA24" i="3"/>
  <c r="BA23" i="3"/>
  <c r="BA22" i="3"/>
  <c r="BA21" i="3"/>
  <c r="BA20" i="3"/>
  <c r="BA19" i="3"/>
  <c r="BA18" i="3"/>
  <c r="BA17" i="3"/>
  <c r="BE8" i="3" s="1"/>
  <c r="BA16" i="3"/>
  <c r="BE7" i="3" s="1"/>
  <c r="BA15" i="3"/>
  <c r="BE6" i="3" s="1"/>
  <c r="BA14" i="3"/>
  <c r="BA13" i="3"/>
  <c r="BA12" i="3"/>
  <c r="BA11" i="3"/>
  <c r="BA10" i="3"/>
  <c r="BA9" i="3"/>
  <c r="BA8" i="3"/>
  <c r="BA7" i="3"/>
  <c r="BA6" i="3"/>
  <c r="BA5" i="3"/>
  <c r="BE5" i="3" s="1"/>
  <c r="BA4" i="3"/>
  <c r="BE4" i="3" s="1"/>
  <c r="BA3" i="3"/>
  <c r="BE3" i="3" s="1"/>
  <c r="AY32" i="3"/>
  <c r="AY31" i="3"/>
  <c r="AY30" i="3"/>
  <c r="AY29" i="3"/>
  <c r="AY28" i="3"/>
  <c r="AY27" i="3"/>
  <c r="AY26" i="3"/>
  <c r="AY25" i="3"/>
  <c r="AY24" i="3"/>
  <c r="AY23" i="3"/>
  <c r="AY22" i="3"/>
  <c r="AY21" i="3"/>
  <c r="AY20" i="3"/>
  <c r="AY19" i="3"/>
  <c r="AY18" i="3"/>
  <c r="AY17" i="3"/>
  <c r="AY16" i="3"/>
  <c r="AY15" i="3"/>
  <c r="AY14" i="3"/>
  <c r="AY13" i="3"/>
  <c r="AY12" i="3"/>
  <c r="AY11" i="3"/>
  <c r="AY10" i="3"/>
  <c r="AB104" i="2" l="1"/>
  <c r="AB105" i="2"/>
  <c r="AB106" i="2"/>
  <c r="R108" i="2"/>
  <c r="F108" i="2"/>
  <c r="W108" i="2"/>
  <c r="K108" i="2"/>
  <c r="P108" i="2"/>
  <c r="O108" i="2"/>
  <c r="Z108" i="2"/>
  <c r="N108" i="2"/>
  <c r="Y108" i="2"/>
  <c r="M108" i="2"/>
  <c r="X108" i="2"/>
  <c r="L108" i="2"/>
  <c r="V108" i="2"/>
  <c r="U108" i="2"/>
  <c r="I108" i="2"/>
  <c r="J108" i="2"/>
  <c r="T108" i="2"/>
  <c r="H108" i="2"/>
  <c r="S108" i="2"/>
  <c r="G108" i="2"/>
  <c r="Q108" i="2"/>
  <c r="E108" i="2"/>
  <c r="BE11" i="3"/>
  <c r="C22" i="2"/>
  <c r="C23" i="2"/>
  <c r="C24" i="2"/>
  <c r="C25" i="2"/>
  <c r="C26" i="2"/>
  <c r="C27" i="2"/>
  <c r="C28" i="2"/>
  <c r="C29" i="2"/>
  <c r="C30" i="2"/>
  <c r="C31" i="2"/>
  <c r="C32" i="2"/>
  <c r="C33" i="2"/>
  <c r="C34" i="2"/>
  <c r="C35" i="2"/>
  <c r="C36" i="2"/>
  <c r="C37" i="2"/>
  <c r="C38" i="2"/>
  <c r="C39" i="2"/>
  <c r="C40" i="2"/>
  <c r="C41" i="2"/>
  <c r="C21" i="2"/>
  <c r="D48" i="2" s="1"/>
  <c r="N48" i="2" l="1"/>
  <c r="Z54" i="2"/>
  <c r="G50" i="2"/>
  <c r="V51" i="2"/>
  <c r="Y52" i="2"/>
  <c r="W53" i="2"/>
  <c r="F54" i="2"/>
  <c r="U49" i="2"/>
  <c r="G53" i="2"/>
  <c r="N51" i="2"/>
  <c r="U52" i="2"/>
  <c r="V48" i="2"/>
  <c r="O50" i="2"/>
  <c r="I52" i="2"/>
  <c r="V53" i="2"/>
  <c r="Z48" i="2"/>
  <c r="P55" i="2"/>
  <c r="S50" i="2"/>
  <c r="L52" i="2"/>
  <c r="O53" i="2"/>
  <c r="F48" i="2"/>
  <c r="R54" i="2"/>
  <c r="K50" i="2"/>
  <c r="U54" i="2"/>
  <c r="Z51" i="2"/>
  <c r="R55" i="2"/>
  <c r="L49" i="2"/>
  <c r="E51" i="2"/>
  <c r="F55" i="2"/>
  <c r="L54" i="2"/>
  <c r="O49" i="2"/>
  <c r="P49" i="2"/>
  <c r="U51" i="2"/>
  <c r="I51" i="2"/>
  <c r="N53" i="2"/>
  <c r="E54" i="2"/>
  <c r="R48" i="2"/>
  <c r="H55" i="2"/>
  <c r="W50" i="2"/>
  <c r="R52" i="2"/>
  <c r="P52" i="2"/>
  <c r="I48" i="2"/>
  <c r="X49" i="2"/>
  <c r="Q51" i="2"/>
  <c r="L48" i="2"/>
  <c r="X54" i="2"/>
  <c r="J48" i="2"/>
  <c r="F50" i="2"/>
  <c r="W52" i="2"/>
  <c r="K52" i="2"/>
  <c r="E48" i="2"/>
  <c r="Q54" i="2"/>
  <c r="H49" i="2"/>
  <c r="V55" i="2"/>
  <c r="M51" i="2"/>
  <c r="L55" i="2"/>
  <c r="F53" i="2"/>
  <c r="U48" i="2"/>
  <c r="N50" i="2"/>
  <c r="G52" i="2"/>
  <c r="X48" i="2"/>
  <c r="N55" i="2"/>
  <c r="Y48" i="2"/>
  <c r="R50" i="2"/>
  <c r="M53" i="2"/>
  <c r="Y53" i="2"/>
  <c r="Q48" i="2"/>
  <c r="G55" i="2"/>
  <c r="T49" i="2"/>
  <c r="S53" i="2"/>
  <c r="Y51" i="2"/>
  <c r="E50" i="2"/>
  <c r="R53" i="2"/>
  <c r="K49" i="2"/>
  <c r="Z50" i="2"/>
  <c r="S52" i="2"/>
  <c r="N49" i="2"/>
  <c r="Z55" i="2"/>
  <c r="H51" i="2"/>
  <c r="O54" i="2"/>
  <c r="Q55" i="2"/>
  <c r="G49" i="2"/>
  <c r="S55" i="2"/>
  <c r="J50" i="2"/>
  <c r="W55" i="2"/>
  <c r="O52" i="2"/>
  <c r="M54" i="2"/>
  <c r="H54" i="2"/>
  <c r="W49" i="2"/>
  <c r="P51" i="2"/>
  <c r="I53" i="2"/>
  <c r="Z49" i="2"/>
  <c r="M48" i="2"/>
  <c r="T51" i="2"/>
  <c r="E55" i="2"/>
  <c r="P48" i="2"/>
  <c r="S49" i="2"/>
  <c r="T55" i="2"/>
  <c r="V50" i="2"/>
  <c r="V54" i="2"/>
  <c r="E53" i="2"/>
  <c r="H48" i="2"/>
  <c r="T54" i="2"/>
  <c r="M50" i="2"/>
  <c r="J54" i="2"/>
  <c r="U53" i="2"/>
  <c r="P50" i="2"/>
  <c r="S51" i="2"/>
  <c r="J52" i="2"/>
  <c r="X52" i="2"/>
  <c r="F49" i="2"/>
  <c r="I50" i="2"/>
  <c r="O51" i="2"/>
  <c r="L51" i="2"/>
  <c r="G51" i="2"/>
  <c r="Q53" i="2"/>
  <c r="T48" i="2"/>
  <c r="J55" i="2"/>
  <c r="Y50" i="2"/>
  <c r="Z53" i="2"/>
  <c r="K54" i="2"/>
  <c r="F51" i="2"/>
  <c r="O55" i="2"/>
  <c r="V52" i="2"/>
  <c r="P54" i="2"/>
  <c r="R49" i="2"/>
  <c r="U50" i="2"/>
  <c r="I54" i="2"/>
  <c r="X51" i="2"/>
  <c r="Y54" i="2"/>
  <c r="G54" i="2"/>
  <c r="J49" i="2"/>
  <c r="Q52" i="2"/>
  <c r="E52" i="2"/>
  <c r="K48" i="2"/>
  <c r="W54" i="2"/>
  <c r="R51" i="2"/>
  <c r="Y49" i="2"/>
  <c r="L53" i="2"/>
  <c r="O48" i="2"/>
  <c r="H50" i="2"/>
  <c r="K51" i="2"/>
  <c r="F52" i="2"/>
  <c r="N52" i="2"/>
  <c r="G48" i="2"/>
  <c r="S54" i="2"/>
  <c r="V49" i="2"/>
  <c r="K55" i="2"/>
  <c r="T53" i="2"/>
  <c r="W48" i="2"/>
  <c r="M55" i="2"/>
  <c r="H52" i="2"/>
  <c r="J53" i="2"/>
  <c r="X53" i="2"/>
  <c r="E49" i="2"/>
  <c r="T50" i="2"/>
  <c r="W51" i="2"/>
  <c r="X55" i="2"/>
  <c r="Z52" i="2"/>
  <c r="S48" i="2"/>
  <c r="I55" i="2"/>
  <c r="L50" i="2"/>
  <c r="H53" i="2"/>
  <c r="K53" i="2"/>
  <c r="M49" i="2"/>
  <c r="Y55" i="2"/>
  <c r="T52" i="2"/>
  <c r="N54" i="2"/>
  <c r="Q49" i="2"/>
  <c r="J51" i="2"/>
  <c r="M52" i="2"/>
  <c r="Q50" i="2"/>
  <c r="P53" i="2"/>
  <c r="I49" i="2"/>
  <c r="U55" i="2"/>
  <c r="X50" i="2"/>
  <c r="D50" i="2"/>
  <c r="D51" i="2"/>
  <c r="D53" i="2"/>
  <c r="D54" i="2"/>
  <c r="D55" i="2"/>
  <c r="D52" i="2"/>
  <c r="D49" i="2"/>
  <c r="AB108" i="2"/>
  <c r="P21" i="3"/>
  <c r="AP39" i="3"/>
  <c r="AB55" i="2" l="1"/>
  <c r="AB54" i="2"/>
  <c r="AB48" i="2"/>
  <c r="D98" i="2"/>
  <c r="AB56" i="3"/>
  <c r="AB55" i="3"/>
  <c r="AB54" i="3"/>
  <c r="AB53" i="3"/>
  <c r="AB52" i="3"/>
  <c r="AB51" i="3"/>
  <c r="AB50" i="3"/>
  <c r="AB49" i="3"/>
  <c r="AB48" i="3"/>
  <c r="AB47" i="3"/>
  <c r="AB46" i="3"/>
  <c r="AB45" i="3"/>
  <c r="AB44" i="3"/>
  <c r="AB43" i="3"/>
  <c r="AB42" i="3"/>
  <c r="AB41" i="3"/>
  <c r="AB40" i="3"/>
  <c r="AB39" i="3"/>
  <c r="AB38" i="3"/>
  <c r="AB37" i="3"/>
  <c r="AB36" i="3"/>
  <c r="AB35" i="3"/>
  <c r="AB34" i="3"/>
  <c r="AB33" i="3"/>
  <c r="AB32" i="3"/>
  <c r="AB31" i="3"/>
  <c r="AB30" i="3"/>
  <c r="AB29" i="3"/>
  <c r="AB28" i="3"/>
  <c r="AB27" i="3"/>
  <c r="AB26" i="3"/>
  <c r="AB25" i="3"/>
  <c r="AB24" i="3"/>
  <c r="AB23" i="3"/>
  <c r="AB21" i="3"/>
  <c r="AB22" i="3"/>
  <c r="AB57" i="3"/>
  <c r="AB58" i="3"/>
  <c r="AB59" i="3"/>
  <c r="AB60" i="3"/>
  <c r="AB61" i="3"/>
  <c r="AB62" i="3"/>
  <c r="AB63" i="3"/>
  <c r="AB20" i="3"/>
  <c r="AB19" i="3"/>
  <c r="AB18" i="3"/>
  <c r="AB17" i="3"/>
  <c r="AB16" i="3"/>
  <c r="AB15" i="3"/>
  <c r="AB14" i="3"/>
  <c r="AB13" i="3"/>
  <c r="AB12" i="3"/>
  <c r="AB11" i="3"/>
  <c r="AB10" i="3"/>
  <c r="AB9" i="3"/>
  <c r="AB8" i="3"/>
  <c r="AB7" i="3"/>
  <c r="AB6" i="3"/>
  <c r="AB5" i="3"/>
  <c r="AP74" i="3"/>
  <c r="AP73" i="3"/>
  <c r="AP72" i="3"/>
  <c r="AP71" i="3"/>
  <c r="AP70" i="3"/>
  <c r="AP69" i="3"/>
  <c r="AP56" i="3"/>
  <c r="AP55" i="3"/>
  <c r="AP54" i="3"/>
  <c r="AP53" i="3"/>
  <c r="AP52" i="3"/>
  <c r="AP51" i="3"/>
  <c r="AP50" i="3"/>
  <c r="AP49" i="3"/>
  <c r="AP48" i="3"/>
  <c r="AP47" i="3"/>
  <c r="AP46" i="3"/>
  <c r="AP45" i="3"/>
  <c r="AP44" i="3"/>
  <c r="AP43" i="3"/>
  <c r="AP42" i="3"/>
  <c r="AP41" i="3"/>
  <c r="AP40" i="3"/>
  <c r="AP68" i="3"/>
  <c r="AP67" i="3"/>
  <c r="AP66" i="3"/>
  <c r="AP65" i="3"/>
  <c r="AP64" i="3"/>
  <c r="AP63" i="3"/>
  <c r="AP38" i="3"/>
  <c r="AP37" i="3"/>
  <c r="AP36" i="3"/>
  <c r="AP35" i="3"/>
  <c r="AP34" i="3"/>
  <c r="AP33" i="3"/>
  <c r="AP32" i="3"/>
  <c r="AP31" i="3"/>
  <c r="AP30" i="3"/>
  <c r="AP29" i="3"/>
  <c r="AP28" i="3"/>
  <c r="AP27" i="3"/>
  <c r="AP26" i="3"/>
  <c r="AP25" i="3"/>
  <c r="AP24" i="3"/>
  <c r="AP23" i="3"/>
  <c r="AP22" i="3"/>
  <c r="AP21" i="3"/>
  <c r="AP57" i="3"/>
  <c r="AP20" i="3"/>
  <c r="AP19" i="3"/>
  <c r="AP18" i="3"/>
  <c r="AP17" i="3"/>
  <c r="AP16" i="3"/>
  <c r="AP15" i="3"/>
  <c r="AP14" i="3"/>
  <c r="AP13" i="3"/>
  <c r="AP12" i="3"/>
  <c r="AP11" i="3"/>
  <c r="AP10" i="3"/>
  <c r="AP9" i="3"/>
  <c r="AP8" i="3"/>
  <c r="AP7" i="3"/>
  <c r="AP6" i="3"/>
  <c r="AP5" i="3"/>
  <c r="AP4" i="3"/>
  <c r="AP3" i="3"/>
  <c r="AP62" i="3" l="1"/>
  <c r="AP61" i="3"/>
  <c r="AP60" i="3"/>
  <c r="AP59" i="3"/>
  <c r="AP58" i="3"/>
  <c r="AB74" i="3"/>
  <c r="AB73" i="3"/>
  <c r="AB72" i="3"/>
  <c r="AB71" i="3"/>
  <c r="AB70" i="3"/>
  <c r="AB69" i="3"/>
  <c r="AB68" i="3"/>
  <c r="AB67" i="3"/>
  <c r="AB66" i="3"/>
  <c r="AB65" i="3"/>
  <c r="AB64" i="3"/>
  <c r="P22" i="3"/>
  <c r="P14" i="3"/>
  <c r="P31" i="3"/>
  <c r="P29" i="3"/>
  <c r="P11" i="3"/>
  <c r="P10" i="3"/>
  <c r="P4" i="3"/>
  <c r="J3" i="13"/>
  <c r="AT3" i="3" s="1"/>
  <c r="K3" i="13"/>
  <c r="J4" i="13"/>
  <c r="AT4" i="3" s="1"/>
  <c r="K4" i="13"/>
  <c r="G6" i="13"/>
  <c r="H6" i="13"/>
  <c r="G10" i="13"/>
  <c r="H10" i="13"/>
  <c r="I11" i="13"/>
  <c r="J11" i="13"/>
  <c r="K11" i="13" s="1"/>
  <c r="F12" i="13"/>
  <c r="Q13" i="12"/>
  <c r="AL10" i="3" s="1"/>
  <c r="AN13" i="3" s="1"/>
  <c r="P13" i="12"/>
  <c r="AK10" i="3" s="1"/>
  <c r="AN9" i="3" s="1"/>
  <c r="O13" i="12"/>
  <c r="AJ10" i="3" s="1"/>
  <c r="AN5" i="3" s="1"/>
  <c r="N13" i="12"/>
  <c r="AI10" i="3" s="1"/>
  <c r="AN11" i="3" s="1"/>
  <c r="M13" i="12"/>
  <c r="AH10" i="3" s="1"/>
  <c r="AN7" i="3" s="1"/>
  <c r="L13" i="12"/>
  <c r="AG10" i="3" s="1"/>
  <c r="AN4" i="3" s="1"/>
  <c r="U8" i="12"/>
  <c r="U7" i="12"/>
  <c r="V7" i="12" s="1"/>
  <c r="Q5" i="12" s="1"/>
  <c r="U6" i="12"/>
  <c r="P5" i="12"/>
  <c r="AK3" i="3" s="1"/>
  <c r="O5" i="12"/>
  <c r="AJ3" i="3" s="1"/>
  <c r="U5" i="12"/>
  <c r="AN2" i="3" l="1"/>
  <c r="AN3" i="3"/>
  <c r="V5" i="12"/>
  <c r="J5" i="12" s="1"/>
  <c r="Z3" i="3" s="1"/>
  <c r="AN6" i="3"/>
  <c r="AN8" i="3"/>
  <c r="AN12" i="3"/>
  <c r="AN10" i="3"/>
  <c r="I5" i="13"/>
  <c r="J5" i="13" s="1"/>
  <c r="I10" i="13"/>
  <c r="J10" i="13" s="1"/>
  <c r="H9" i="13"/>
  <c r="G9" i="13"/>
  <c r="I9" i="13" s="1"/>
  <c r="J9" i="13" s="1"/>
  <c r="I6" i="13"/>
  <c r="J6" i="13" s="1"/>
  <c r="I3" i="13"/>
  <c r="I8" i="13"/>
  <c r="J8" i="13" s="1"/>
  <c r="H7" i="13"/>
  <c r="F4" i="13"/>
  <c r="I4" i="13" s="1"/>
  <c r="G7" i="13"/>
  <c r="AL3" i="3"/>
  <c r="M5" i="12"/>
  <c r="AH3" i="3" s="1"/>
  <c r="N5" i="12"/>
  <c r="AI3" i="3" s="1"/>
  <c r="L5" i="12"/>
  <c r="AG3" i="3" s="1"/>
  <c r="F5" i="12"/>
  <c r="H5" i="12"/>
  <c r="X3" i="3" s="1"/>
  <c r="G5" i="12"/>
  <c r="I5" i="12" l="1"/>
  <c r="Y3" i="3" s="1"/>
  <c r="E5" i="12"/>
  <c r="K9" i="13"/>
  <c r="AT12" i="3"/>
  <c r="K6" i="13"/>
  <c r="AT9" i="3"/>
  <c r="K5" i="13"/>
  <c r="AT8" i="3"/>
  <c r="K8" i="13"/>
  <c r="AT11" i="3"/>
  <c r="K10" i="13"/>
  <c r="AT13" i="3"/>
  <c r="I7" i="13"/>
  <c r="J7" i="13" s="1"/>
  <c r="F98" i="2" l="1"/>
  <c r="K7" i="13"/>
  <c r="AT10" i="3"/>
  <c r="U12" i="3"/>
  <c r="F103" i="2" l="1"/>
  <c r="F102" i="2"/>
  <c r="A7" i="8"/>
  <c r="A8"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D39" i="7"/>
  <c r="A37" i="8" l="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8" i="8" s="1"/>
  <c r="A69" i="8" s="1"/>
  <c r="P42" i="3" l="1" a="1"/>
  <c r="P43" i="3" s="1"/>
  <c r="P28" i="3"/>
  <c r="P27" i="3"/>
  <c r="P26" i="3"/>
  <c r="P25" i="3"/>
  <c r="P24" i="3"/>
  <c r="P23" i="3"/>
  <c r="P41" i="3"/>
  <c r="P40" i="3"/>
  <c r="P39" i="3"/>
  <c r="P38" i="3"/>
  <c r="P37" i="3"/>
  <c r="P36" i="3"/>
  <c r="P35" i="3"/>
  <c r="P12" i="3"/>
  <c r="P20" i="3"/>
  <c r="P19" i="3"/>
  <c r="P18" i="3"/>
  <c r="P17" i="3"/>
  <c r="P16" i="3"/>
  <c r="P15" i="3"/>
  <c r="P13" i="3"/>
  <c r="P34" i="3"/>
  <c r="P33" i="3"/>
  <c r="P32" i="3"/>
  <c r="P30" i="3"/>
  <c r="S13" i="3" s="1"/>
  <c r="P9" i="3"/>
  <c r="P8" i="3"/>
  <c r="P7" i="3"/>
  <c r="P6" i="3"/>
  <c r="P5" i="3"/>
  <c r="P3" i="3"/>
  <c r="I128" i="2"/>
  <c r="G10" i="6" s="1"/>
  <c r="G128" i="2" l="1"/>
  <c r="E10" i="6" s="1"/>
  <c r="AW10" i="3"/>
  <c r="P44" i="3"/>
  <c r="P45" i="3"/>
  <c r="P46" i="3"/>
  <c r="P47" i="3"/>
  <c r="P42" i="3"/>
  <c r="M127" i="2" l="1"/>
  <c r="N127" i="2" s="1"/>
  <c r="E70" i="2"/>
  <c r="AB70" i="2" s="1"/>
  <c r="E67" i="2"/>
  <c r="AB67" i="2" s="1"/>
  <c r="AB49" i="2"/>
  <c r="AB52" i="2"/>
  <c r="AB51" i="2"/>
  <c r="AB53" i="2"/>
  <c r="AB50" i="2" l="1"/>
  <c r="E5" i="6"/>
  <c r="C5" i="6"/>
  <c r="D45" i="2"/>
  <c r="G6" i="6"/>
  <c r="D103" i="2" l="1"/>
  <c r="D109" i="2" s="1"/>
  <c r="G134" i="2" s="1"/>
  <c r="E11" i="6" s="1"/>
  <c r="AB82" i="2"/>
  <c r="AC82" i="2" s="1"/>
  <c r="D102" i="2"/>
  <c r="G5" i="6"/>
  <c r="E131" i="2"/>
  <c r="M131" i="2" s="1"/>
  <c r="C6" i="6"/>
  <c r="M122" i="2" l="1"/>
  <c r="N122" i="2" s="1"/>
  <c r="E93" i="2"/>
  <c r="E102" i="2" s="1"/>
  <c r="AB102" i="2" s="1"/>
  <c r="AB99" i="2"/>
  <c r="I130" i="2"/>
  <c r="E103" i="2" l="1"/>
  <c r="AB103" i="2" s="1"/>
  <c r="AB93" i="2"/>
  <c r="AC93" i="2" s="1"/>
  <c r="E134" i="2"/>
  <c r="C11" i="6" s="1"/>
  <c r="D110" i="2"/>
  <c r="H128" i="2"/>
  <c r="F10" i="6" s="1"/>
  <c r="E128" i="2"/>
  <c r="C10" i="6" s="1"/>
  <c r="E130" i="2" l="1"/>
  <c r="E137" i="2" s="1"/>
  <c r="K128" i="2"/>
  <c r="I10" i="6" s="1"/>
  <c r="J128" i="2"/>
  <c r="H10" i="6" s="1"/>
  <c r="F128" i="2"/>
  <c r="D10" i="6" s="1"/>
  <c r="K130" i="2" l="1"/>
  <c r="K137" i="2" s="1"/>
  <c r="M128" i="2"/>
  <c r="N128" i="2" s="1"/>
  <c r="AC15" i="3"/>
  <c r="AC46" i="3"/>
  <c r="AC18" i="3"/>
  <c r="AC68" i="3"/>
  <c r="AC13" i="3"/>
  <c r="AC71" i="3"/>
  <c r="AC70" i="3"/>
  <c r="AC52" i="3"/>
  <c r="AC62" i="3"/>
  <c r="AC59" i="3"/>
  <c r="AC63" i="3"/>
  <c r="AC56" i="3"/>
  <c r="AC66" i="3"/>
  <c r="AC26" i="3"/>
  <c r="AC73" i="3"/>
  <c r="AC29" i="3"/>
  <c r="AC19" i="3"/>
  <c r="AC34" i="3"/>
  <c r="AC51" i="3"/>
  <c r="AC21" i="3"/>
  <c r="AC5" i="3"/>
  <c r="AC36" i="3"/>
  <c r="AC38" i="3"/>
  <c r="AC43" i="3"/>
  <c r="AC41" i="3"/>
  <c r="AC3" i="3"/>
  <c r="AC58" i="3"/>
  <c r="AC67" i="3"/>
  <c r="AC30" i="3"/>
  <c r="AC6" i="3"/>
  <c r="AC33" i="3"/>
  <c r="AC17" i="3"/>
  <c r="AC49" i="3"/>
  <c r="AC50" i="3"/>
  <c r="AC74" i="3"/>
  <c r="AC53" i="3"/>
  <c r="AC23" i="3"/>
  <c r="AC72" i="3"/>
  <c r="AC35" i="3"/>
  <c r="AC42" i="3"/>
  <c r="AC64" i="3"/>
  <c r="AC45" i="3"/>
  <c r="AC65" i="3"/>
  <c r="AC7" i="3"/>
  <c r="AC9" i="3"/>
  <c r="AC10" i="3"/>
  <c r="AC60" i="3"/>
  <c r="AC57" i="3"/>
  <c r="AC69" i="3"/>
  <c r="AC44" i="3"/>
  <c r="AC20" i="3"/>
  <c r="AC32" i="3"/>
  <c r="AC47" i="3"/>
  <c r="AC25" i="3"/>
  <c r="AC27" i="3"/>
  <c r="AC28" i="3"/>
  <c r="AC61" i="3"/>
  <c r="AC16" i="3"/>
  <c r="AC48" i="3"/>
  <c r="AC55" i="3"/>
  <c r="AC8" i="3"/>
  <c r="AC54" i="3"/>
  <c r="AC14" i="3"/>
  <c r="AC4" i="3"/>
  <c r="AC24" i="3"/>
  <c r="AC37" i="3"/>
  <c r="AC39" i="3"/>
  <c r="AC40" i="3"/>
  <c r="AC31" i="3"/>
  <c r="AC11" i="3"/>
  <c r="AC12" i="3"/>
  <c r="AC22" i="3"/>
  <c r="AQ4" i="3"/>
  <c r="AQ24" i="3"/>
  <c r="AQ28" i="3"/>
  <c r="AQ64" i="3"/>
  <c r="AQ10" i="3"/>
  <c r="AQ47" i="3"/>
  <c r="AQ52" i="3"/>
  <c r="AQ74" i="3"/>
  <c r="AQ9" i="3"/>
  <c r="AQ37" i="3"/>
  <c r="AQ29" i="3"/>
  <c r="AQ69" i="3"/>
  <c r="AQ16" i="3"/>
  <c r="AQ54" i="3"/>
  <c r="AQ70" i="3"/>
  <c r="AQ60" i="3"/>
  <c r="AQ58" i="3"/>
  <c r="AQ71" i="3"/>
  <c r="AQ36" i="3"/>
  <c r="AQ7" i="3"/>
  <c r="AQ35" i="3"/>
  <c r="AQ51" i="3"/>
  <c r="AQ18" i="3"/>
  <c r="AQ22" i="3"/>
  <c r="AQ41" i="3"/>
  <c r="AQ72" i="3"/>
  <c r="AQ13" i="3"/>
  <c r="AQ46" i="3"/>
  <c r="AQ30" i="3"/>
  <c r="AQ32" i="3"/>
  <c r="AQ5" i="3"/>
  <c r="AQ39" i="3"/>
  <c r="AQ59" i="3"/>
  <c r="AQ44" i="3"/>
  <c r="AQ55" i="3"/>
  <c r="AQ34" i="3"/>
  <c r="AQ42" i="3"/>
  <c r="AQ67" i="3"/>
  <c r="AQ73" i="3"/>
  <c r="AQ48" i="3"/>
  <c r="AQ61" i="3"/>
  <c r="AQ33" i="3"/>
  <c r="AQ15" i="3"/>
  <c r="AQ63" i="3"/>
  <c r="AQ53" i="3"/>
  <c r="AQ40" i="3"/>
  <c r="AQ6" i="3"/>
  <c r="AQ62" i="3"/>
  <c r="AQ68" i="3"/>
  <c r="AQ31" i="3"/>
  <c r="AQ14" i="3"/>
  <c r="AQ21" i="3"/>
  <c r="AQ8" i="3"/>
  <c r="AQ43" i="3"/>
  <c r="AQ65" i="3"/>
  <c r="AQ17" i="3"/>
  <c r="AQ19" i="3"/>
  <c r="AQ20" i="3"/>
  <c r="AQ57" i="3"/>
  <c r="AQ3" i="3"/>
  <c r="AQ66" i="3"/>
  <c r="AQ38" i="3"/>
  <c r="AQ45" i="3"/>
  <c r="AQ23" i="3"/>
  <c r="AQ25" i="3"/>
  <c r="AQ26" i="3"/>
  <c r="AQ27" i="3"/>
  <c r="AQ11" i="3"/>
  <c r="AQ49" i="3"/>
  <c r="AQ50" i="3"/>
  <c r="AQ56" i="3"/>
  <c r="AQ12" i="3"/>
  <c r="H6" i="6" l="1"/>
  <c r="E6" i="6"/>
  <c r="F6" i="6"/>
  <c r="D6" i="6"/>
  <c r="F130" i="2" l="1"/>
  <c r="F137" i="2" s="1"/>
  <c r="H130" i="2"/>
  <c r="G130" i="2"/>
  <c r="G137" i="2" s="1"/>
  <c r="J130" i="2"/>
  <c r="J137" i="2" s="1"/>
  <c r="M123" i="2"/>
  <c r="N123" i="2" s="1"/>
  <c r="N131" i="2"/>
  <c r="M130" i="2" l="1"/>
  <c r="N130" i="2" s="1"/>
  <c r="I14" i="6"/>
  <c r="H14" i="6" l="1"/>
  <c r="E14" i="6"/>
  <c r="D14" i="6"/>
  <c r="C14" i="6"/>
  <c r="R109" i="2" l="1"/>
  <c r="R110" i="2" s="1"/>
  <c r="L109" i="2"/>
  <c r="L110" i="2" s="1"/>
  <c r="W109" i="2"/>
  <c r="W110" i="2" s="1"/>
  <c r="Z109" i="2"/>
  <c r="Z110" i="2" s="1"/>
  <c r="K109" i="2"/>
  <c r="K110" i="2" s="1"/>
  <c r="G109" i="2"/>
  <c r="G110" i="2" s="1"/>
  <c r="T109" i="2"/>
  <c r="T110" i="2" s="1"/>
  <c r="V109" i="2"/>
  <c r="V110" i="2" s="1"/>
  <c r="S109" i="2"/>
  <c r="S110" i="2" s="1"/>
  <c r="Q109" i="2"/>
  <c r="Q110" i="2" s="1"/>
  <c r="H109" i="2"/>
  <c r="H110" i="2" s="1"/>
  <c r="J109" i="2"/>
  <c r="J110" i="2" s="1"/>
  <c r="M109" i="2"/>
  <c r="M110" i="2" s="1"/>
  <c r="P109" i="2"/>
  <c r="P110" i="2" s="1"/>
  <c r="N109" i="2"/>
  <c r="N110" i="2" s="1"/>
  <c r="I109" i="2"/>
  <c r="I110" i="2" s="1"/>
  <c r="U109" i="2"/>
  <c r="U110" i="2" s="1"/>
  <c r="Y109" i="2"/>
  <c r="Y110" i="2" s="1"/>
  <c r="D138" i="2"/>
  <c r="X109" i="2"/>
  <c r="X110" i="2" s="1"/>
  <c r="O109" i="2"/>
  <c r="O110" i="2" s="1"/>
  <c r="F109" i="2"/>
  <c r="B11" i="6" s="1"/>
  <c r="E109" i="2"/>
  <c r="AB109" i="2" l="1"/>
  <c r="D111" i="2" s="1"/>
  <c r="B14" i="6"/>
  <c r="N138" i="2"/>
  <c r="E110" i="2"/>
  <c r="H134" i="2"/>
  <c r="H137" i="2" s="1"/>
  <c r="F110" i="2"/>
  <c r="I134" i="2"/>
  <c r="I137" i="2" s="1"/>
  <c r="F11" i="6" l="1"/>
  <c r="G11" i="6"/>
  <c r="D139" i="2"/>
  <c r="AB110" i="2"/>
  <c r="D112" i="2" s="1"/>
  <c r="G14" i="6"/>
  <c r="M134" i="2"/>
  <c r="F14" i="6"/>
  <c r="N139" i="2"/>
  <c r="M13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DELBERGUE Antoine</author>
    <author>FL</author>
  </authors>
  <commentList>
    <comment ref="B25" authorId="0" shapeId="0" xr:uid="{00000000-0006-0000-0200-000001000000}">
      <text>
        <r>
          <rPr>
            <b/>
            <sz val="9"/>
            <color rgb="FF000000"/>
            <rFont val="Tahoma"/>
            <family val="2"/>
          </rPr>
          <t xml:space="preserve">ADEME </t>
        </r>
        <r>
          <rPr>
            <sz val="9"/>
            <color rgb="FF000000"/>
            <rFont val="Tahoma"/>
            <family val="2"/>
          </rPr>
          <t>: Se référer à l'annexe I pour les noms des volets</t>
        </r>
        <r>
          <rPr>
            <sz val="9"/>
            <color rgb="FF000000"/>
            <rFont val="Tahoma"/>
            <family val="2"/>
          </rPr>
          <t xml:space="preserve">
</t>
        </r>
      </text>
    </comment>
    <comment ref="B48" authorId="1" shapeId="0" xr:uid="{00000000-0006-0000-0200-000002000000}">
      <text>
        <r>
          <rPr>
            <b/>
            <sz val="9"/>
            <color rgb="FF000000"/>
            <rFont val="Calibri1"/>
          </rPr>
          <t>MAA :</t>
        </r>
        <r>
          <rPr>
            <b/>
            <sz val="9"/>
            <color rgb="FF000000"/>
            <rFont val="Calibri1"/>
          </rPr>
          <t xml:space="preserve">
</t>
        </r>
        <r>
          <rPr>
            <sz val="9"/>
            <color rgb="FF000000"/>
            <rFont val="Calibri1"/>
          </rPr>
          <t>Saisir le code de la zone géographique concernée figurant dans la première ligne de l'annexe E (barème) : choix de A à E</t>
        </r>
      </text>
    </comment>
  </commentList>
</comments>
</file>

<file path=xl/sharedStrings.xml><?xml version="1.0" encoding="utf-8"?>
<sst xmlns="http://schemas.openxmlformats.org/spreadsheetml/2006/main" count="2310" uniqueCount="1157">
  <si>
    <t xml:space="preserve">Notice d'utilisation </t>
  </si>
  <si>
    <t xml:space="preserve">Cette Annexe G permet au porteur de projet de résumer les volets et les opérations pour lesquels il dépose une demande d'aide. Elle permet le calcul automatique du montant de demande d'aide.                               </t>
  </si>
  <si>
    <t>Ce rattachement permet le calcul de la surface de diversification ainsi que le nombre d'essences par ilot ou par groupes d'îlot de seul tenant (ex : 2 îlots T1). Le tableau contenant les surfaces de diversification calculées par îlot ou groupe d'îlots d'un seul tenant se trouve sur la droite de la feuille "demande d'aide" (colonnes AE à AP)</t>
  </si>
  <si>
    <t>En barème en plein, et pour un îlot travaillé en zone géographique A (Plantation de résineux Landes de Gascogne) ou B (plantation de résineux Sud Charentes et Périgord), s'il y a une diversification avec des essences autres que le Pin Maritime et le Pin Taeda, il faudra saisir ces essences dans une seconde colonne en utilisant le barème de la Zone Géographique C, en renseignant le même numéro d'îlot et de tènement (ex : T1) dans les deux colonnes</t>
  </si>
  <si>
    <t xml:space="preserve">La surface éligible d'un îlot doit correspondre à la surface totale travaillée (= somme des surfaces pour chaque essence plantée/travaillée au sein d'un même îlot). Cette dernière correspond à la surface de l'ilot moins, le cas échéant, les éléments écologiques. Elle doit correspondre aux éléments saisis dans Carto Gip. </t>
  </si>
  <si>
    <t xml:space="preserve">N° de l'ilot </t>
  </si>
  <si>
    <t>totaux</t>
  </si>
  <si>
    <t>ss total barème</t>
  </si>
  <si>
    <t>Opération 1</t>
  </si>
  <si>
    <t>ss total devis</t>
  </si>
  <si>
    <t xml:space="preserve">Diversification </t>
  </si>
  <si>
    <t>Volet(  Si volet 1 pas de volet 2 et 3)</t>
  </si>
  <si>
    <t>Surface total</t>
  </si>
  <si>
    <t xml:space="preserve">numéro d'opération </t>
  </si>
  <si>
    <t>Surface maintenue élement écologique</t>
  </si>
  <si>
    <t>Surface de ténement</t>
  </si>
  <si>
    <t>T1</t>
  </si>
  <si>
    <t>T2</t>
  </si>
  <si>
    <t>T3</t>
  </si>
  <si>
    <t>T4</t>
  </si>
  <si>
    <t>T5</t>
  </si>
  <si>
    <t>T6</t>
  </si>
  <si>
    <t>T7</t>
  </si>
  <si>
    <t>T8</t>
  </si>
  <si>
    <t>T9</t>
  </si>
  <si>
    <t>T10</t>
  </si>
  <si>
    <t>T11</t>
  </si>
  <si>
    <t>Certification PEFC/FSC/Autre</t>
  </si>
  <si>
    <t>Critère faire filière</t>
  </si>
  <si>
    <t>Devis/Barème</t>
  </si>
  <si>
    <t>dont surface de maintien des éléménts écologiques (opé 1) (Ha)</t>
  </si>
  <si>
    <t>Surface sur Devis (Ha)</t>
  </si>
  <si>
    <t>code</t>
  </si>
  <si>
    <t>sapin de Turquie</t>
  </si>
  <si>
    <t>CS3</t>
  </si>
  <si>
    <t>sapin pinsapo</t>
  </si>
  <si>
    <t>Surface d'élément écologique comptabilisable dans la surface Op1</t>
  </si>
  <si>
    <t>Suface total en opération 1 avec elements écologiques</t>
  </si>
  <si>
    <t>Nombre Essences Comptabilisées</t>
  </si>
  <si>
    <t>Surface De diversification Obligatoire(%)</t>
  </si>
  <si>
    <t>Nombre d'essences Obligatoires</t>
  </si>
  <si>
    <t>Surface totale éligible(ha)</t>
  </si>
  <si>
    <t>Zone géographique du barème</t>
  </si>
  <si>
    <t>Tranche de surface</t>
  </si>
  <si>
    <t xml:space="preserve">montants calculés par coûts standards (CS) du barème </t>
  </si>
  <si>
    <t>CS1</t>
  </si>
  <si>
    <t>CS2</t>
  </si>
  <si>
    <t>CS4</t>
  </si>
  <si>
    <t>CS5</t>
  </si>
  <si>
    <t>CS6</t>
  </si>
  <si>
    <t>CS7</t>
  </si>
  <si>
    <t>CS8</t>
  </si>
  <si>
    <t>Nombre de plant par placeau</t>
  </si>
  <si>
    <t>montants calculés par coûts standards (CS) du barème (€)</t>
  </si>
  <si>
    <t>montants calculés par coûts standards (CS) du barème (€/placeau)</t>
  </si>
  <si>
    <t>travaux principaux accessoires cloisonnement</t>
  </si>
  <si>
    <t>Nombre de Plants/ha en enrichissement devis</t>
  </si>
  <si>
    <t>Coût devis €/ha</t>
  </si>
  <si>
    <t>Montant éligible devis</t>
  </si>
  <si>
    <t>Code barème Option (OP2,3 ou 4)</t>
  </si>
  <si>
    <t>surface de l'option par itinéraire (ha)</t>
  </si>
  <si>
    <t>Tranche de surface de chaque option</t>
  </si>
  <si>
    <r>
      <t>Coût barème</t>
    </r>
    <r>
      <rPr>
        <b/>
        <sz val="11"/>
        <color rgb="FF4472C4"/>
        <rFont val="Calibri"/>
        <family val="2"/>
      </rPr>
      <t xml:space="preserve">(plantation en plein) </t>
    </r>
    <r>
      <rPr>
        <sz val="11"/>
        <color rgb="FF000000"/>
        <rFont val="Calibri"/>
        <family val="2"/>
      </rPr>
      <t xml:space="preserve">€/ha </t>
    </r>
  </si>
  <si>
    <t xml:space="preserve">Montant éligible devis </t>
  </si>
  <si>
    <t>Code barème option(OP1)</t>
  </si>
  <si>
    <t>surface de l'option</t>
  </si>
  <si>
    <t>Coût barème en plein  €/ha</t>
  </si>
  <si>
    <t>Maitrise d'œuvre(Oui/non)</t>
  </si>
  <si>
    <t>Part fixe 1500 € si surface totale &lt;10ha</t>
  </si>
  <si>
    <t>Taux barème (%) = plafond pour devis</t>
  </si>
  <si>
    <t>Montant pour surfaces sur devis</t>
  </si>
  <si>
    <t>Plafond pour surfaces sur devis</t>
  </si>
  <si>
    <t>prorata surface sur devis</t>
  </si>
  <si>
    <t>Montant total dépenses éligibles(hors Eléménts écologiques)</t>
  </si>
  <si>
    <t>Surface totale travaillée en Opé 1</t>
  </si>
  <si>
    <t>Surface Totale déclarée en éléments écologiques (ha)</t>
  </si>
  <si>
    <t>Surface plafonnée 10% opération1  en éléments écologiques(ha)</t>
  </si>
  <si>
    <t>Montant dépenses supplémentaires éligibles des éléménts écologiques (hors options)</t>
  </si>
  <si>
    <t>Montant total dépenses éligibles</t>
  </si>
  <si>
    <t>Taux de subvention</t>
  </si>
  <si>
    <t>Bonification PEFC/FSC/Autre</t>
  </si>
  <si>
    <t>Bonification Faire filière</t>
  </si>
  <si>
    <t>Taux de subvention global</t>
  </si>
  <si>
    <t xml:space="preserve">Montant total éligible d'aide de l'État </t>
  </si>
  <si>
    <t>Montant total reste à charge</t>
  </si>
  <si>
    <t>Montant total éligible d'aide de l'État (avec éléments écologique) pour l'ensemble du projet</t>
  </si>
  <si>
    <t xml:space="preserve">Montant total Global reste à charge pour l'ensemble du projet </t>
  </si>
  <si>
    <t>Tableau pour renseigner le formulaire de demande d'aide en ligne du GIP-ATGERI</t>
  </si>
  <si>
    <t>Libellé VOLET</t>
  </si>
  <si>
    <t>Peuplements d'épicéas
scolytés</t>
  </si>
  <si>
    <t>Peuplements
sinistrées</t>
  </si>
  <si>
    <t>Peuplements incendiées</t>
  </si>
  <si>
    <t>Peuplements en echec de plantation</t>
  </si>
  <si>
    <t>Peuplements dépérissants et vulnérables</t>
  </si>
  <si>
    <t>Peuplements vulnérables</t>
  </si>
  <si>
    <t>Peuplements pauvres</t>
  </si>
  <si>
    <t>Peuplements de montagne</t>
  </si>
  <si>
    <t>Eléments écologiques</t>
  </si>
  <si>
    <t>total</t>
  </si>
  <si>
    <t>coût/ha</t>
  </si>
  <si>
    <t>Numéro volet</t>
  </si>
  <si>
    <t>1a</t>
  </si>
  <si>
    <t>1b</t>
  </si>
  <si>
    <t>1c</t>
  </si>
  <si>
    <t>1d</t>
  </si>
  <si>
    <t>2a</t>
  </si>
  <si>
    <t>2b</t>
  </si>
  <si>
    <t>3a</t>
  </si>
  <si>
    <t>3b</t>
  </si>
  <si>
    <t>DEPENSES PREVISIONNELLES CALCULEES SUR BAREME</t>
  </si>
  <si>
    <t>€/ha</t>
  </si>
  <si>
    <t>Surface demandée au titre du barème (ha)</t>
  </si>
  <si>
    <t xml:space="preserve">Montant dépenses protection gibier sur barème en plein </t>
  </si>
  <si>
    <t>Montant dépenses protection gibier sur barème enrichissement fin</t>
  </si>
  <si>
    <t>montant des options hors protection gibier barème en plein</t>
  </si>
  <si>
    <t>montant des options hors protection gibier barème enrichissement fin</t>
  </si>
  <si>
    <t>Montant dépenses des travaux principaux avec options hors protection gibier sur barème en plein</t>
  </si>
  <si>
    <t>Montant dépenses des travaux principaux avec options hors protection gibier sur barème enrichissement</t>
  </si>
  <si>
    <t>Montant de la maitrise d'oeuvre sur barème</t>
  </si>
  <si>
    <t>DEPENSES PREVISIONNELLES CALCULEES SUR DEVIS-FACTURES</t>
  </si>
  <si>
    <t>Surface demandée au  titre de devis-facture</t>
  </si>
  <si>
    <t>Montant des dépenses de travaux principaux sur devis-facture
(dont dépenses de personnel)</t>
  </si>
  <si>
    <t>Montant des travaux connexes (protection contre le gibier) calculé sur devis-facture</t>
  </si>
  <si>
    <t>Montant de la maitrise d'oeuvre sur devis-facture</t>
  </si>
  <si>
    <t>MONTANT TOTAL DES DEPENSES</t>
  </si>
  <si>
    <t>Total des dépenses sur barème et devis</t>
  </si>
  <si>
    <t>Total des dépenses Eléments écologiques</t>
  </si>
  <si>
    <t>PLAN DE FINANCEMENT</t>
  </si>
  <si>
    <t>ADEME(montant subvention éligible)</t>
  </si>
  <si>
    <t>Autre(s) financeur(s) public(s)</t>
  </si>
  <si>
    <t>Autre(s) financeur(s) privé(s)(dont indémnité d'assurance)</t>
  </si>
  <si>
    <t>Autofinancement (ne doit pas être négatif)</t>
  </si>
  <si>
    <t>Montant calculé des dépenses éligibles</t>
  </si>
  <si>
    <t>Montant prévisionnel total de subvention ADEME</t>
  </si>
  <si>
    <t xml:space="preserve">Volet </t>
  </si>
  <si>
    <t>opération</t>
  </si>
  <si>
    <t>Tenement</t>
  </si>
  <si>
    <t>ESSENCES</t>
  </si>
  <si>
    <t>Code Standard</t>
  </si>
  <si>
    <t>zone Geographique</t>
  </si>
  <si>
    <t>devis/Bareme</t>
  </si>
  <si>
    <t>Données du barème en plein  7077</t>
  </si>
  <si>
    <t>ABC</t>
  </si>
  <si>
    <t>D</t>
  </si>
  <si>
    <t>Donnée enrichissement 16</t>
  </si>
  <si>
    <t>Cloisonnemennt</t>
  </si>
  <si>
    <t>Donnée enrichissement9</t>
  </si>
  <si>
    <t>Option b</t>
  </si>
  <si>
    <t>option en plein</t>
  </si>
  <si>
    <t>option Enrichissement16</t>
  </si>
  <si>
    <t>option Enrichissement9</t>
  </si>
  <si>
    <t xml:space="preserve">Valeur taux </t>
  </si>
  <si>
    <t>clasique</t>
  </si>
  <si>
    <t>Pefc</t>
  </si>
  <si>
    <t>Faire filière</t>
  </si>
  <si>
    <t>alisier torminal</t>
  </si>
  <si>
    <t>A</t>
  </si>
  <si>
    <t>Devis</t>
  </si>
  <si>
    <t>&lt;4ha</t>
  </si>
  <si>
    <t>4-10ha</t>
  </si>
  <si>
    <t>&gt;10ha</t>
  </si>
  <si>
    <t>tvx principaux</t>
  </si>
  <si>
    <t>OP2</t>
  </si>
  <si>
    <t>OP1</t>
  </si>
  <si>
    <t>Options</t>
  </si>
  <si>
    <t>volet 1</t>
  </si>
  <si>
    <t>2f</t>
  </si>
  <si>
    <t>aulne à feuilles en cœur</t>
  </si>
  <si>
    <t>B</t>
  </si>
  <si>
    <t>Barème</t>
  </si>
  <si>
    <t>CS1A</t>
  </si>
  <si>
    <t>CS1A &lt; 4ha</t>
  </si>
  <si>
    <t>volet 2</t>
  </si>
  <si>
    <t>2s</t>
  </si>
  <si>
    <t>aulne blanc</t>
  </si>
  <si>
    <t>C</t>
  </si>
  <si>
    <t>CS7C</t>
  </si>
  <si>
    <t>CS2C &lt; 4ha</t>
  </si>
  <si>
    <t>COP14-10ha</t>
  </si>
  <si>
    <t>AOP14-10ha</t>
  </si>
  <si>
    <t>volet 3</t>
  </si>
  <si>
    <t>aulne glutineux</t>
  </si>
  <si>
    <t>CS3C</t>
  </si>
  <si>
    <t>CS3C &lt; 4ha</t>
  </si>
  <si>
    <t>bouleau pubescent</t>
  </si>
  <si>
    <t>E</t>
  </si>
  <si>
    <t>CS4C</t>
  </si>
  <si>
    <t>CS4C &lt; 4ha</t>
  </si>
  <si>
    <t>A4-10ha</t>
  </si>
  <si>
    <t>oui</t>
  </si>
  <si>
    <t>bouleau verruqueux</t>
  </si>
  <si>
    <t>CS5C</t>
  </si>
  <si>
    <t>CS5C &lt; 4ha</t>
  </si>
  <si>
    <t>B4-10ha</t>
  </si>
  <si>
    <t>DOP14-10ha</t>
  </si>
  <si>
    <t>AOP24-10ha</t>
  </si>
  <si>
    <t>BOP14-10ha</t>
  </si>
  <si>
    <t>non</t>
  </si>
  <si>
    <t>cèdre de l’Atlas</t>
  </si>
  <si>
    <t>CS6C</t>
  </si>
  <si>
    <t>CS6C &lt; 4ha</t>
  </si>
  <si>
    <t>C4-10ha</t>
  </si>
  <si>
    <t>cèdre du Liban</t>
  </si>
  <si>
    <t>CS7C &lt; 4ha</t>
  </si>
  <si>
    <t>CLOIST</t>
  </si>
  <si>
    <t>D4-10ha</t>
  </si>
  <si>
    <t>charme</t>
  </si>
  <si>
    <t>CS1B</t>
  </si>
  <si>
    <t>CS8E &lt; 4ha</t>
  </si>
  <si>
    <t>COP24-10ha</t>
  </si>
  <si>
    <t>AOP34-10ha</t>
  </si>
  <si>
    <t>châtaignier</t>
  </si>
  <si>
    <t>CS2D</t>
  </si>
  <si>
    <t>CS1B &lt; 4ha</t>
  </si>
  <si>
    <t>chêne chevelu</t>
  </si>
  <si>
    <t>CS3D</t>
  </si>
  <si>
    <t>CS2D &lt; 4ha</t>
  </si>
  <si>
    <t>T12</t>
  </si>
  <si>
    <t>chêne liège</t>
  </si>
  <si>
    <t>CS4D</t>
  </si>
  <si>
    <t>CS3D &lt; 4ha</t>
  </si>
  <si>
    <t>DOP24-10ha</t>
  </si>
  <si>
    <t>AOP44-10ha</t>
  </si>
  <si>
    <t>T13</t>
  </si>
  <si>
    <t>chêne pédonculé</t>
  </si>
  <si>
    <t>CS5D</t>
  </si>
  <si>
    <t>CS4D &lt; 4ha</t>
  </si>
  <si>
    <t>T14</t>
  </si>
  <si>
    <t>chêne pubescent</t>
  </si>
  <si>
    <t>CS6D</t>
  </si>
  <si>
    <t>CS5D &lt; 4ha</t>
  </si>
  <si>
    <t>T15</t>
  </si>
  <si>
    <t>chêne rouge</t>
  </si>
  <si>
    <t>CS7D</t>
  </si>
  <si>
    <t>CS6D &lt; 4ha</t>
  </si>
  <si>
    <t>COP34-10ha</t>
  </si>
  <si>
    <t>T16</t>
  </si>
  <si>
    <t>chêne sessile (rouvre)</t>
  </si>
  <si>
    <t>CS8E</t>
  </si>
  <si>
    <t>CS7D &lt; 4ha</t>
  </si>
  <si>
    <t>T17</t>
  </si>
  <si>
    <t>chêne vert</t>
  </si>
  <si>
    <t>CS1A 4-10ha</t>
  </si>
  <si>
    <t>BOP2&lt;4ha</t>
  </si>
  <si>
    <t>T18</t>
  </si>
  <si>
    <t>cormier</t>
  </si>
  <si>
    <t>CS2C 4-10ha</t>
  </si>
  <si>
    <t>DOP34-10ha</t>
  </si>
  <si>
    <t>BOP24-10ha</t>
  </si>
  <si>
    <t>T19</t>
  </si>
  <si>
    <t>douglas vert</t>
  </si>
  <si>
    <t>CS3C 4-10ha</t>
  </si>
  <si>
    <t>T20</t>
  </si>
  <si>
    <t>épicéa commun</t>
  </si>
  <si>
    <t>CS4C 4-10ha</t>
  </si>
  <si>
    <t>épicéa de Sitka</t>
  </si>
  <si>
    <t>CS5C 4-10ha</t>
  </si>
  <si>
    <t>EOP34-10ha</t>
  </si>
  <si>
    <t>BOP34-10ha</t>
  </si>
  <si>
    <t>érable champêtre</t>
  </si>
  <si>
    <t>CS6C 4-10ha</t>
  </si>
  <si>
    <t>érable plane</t>
  </si>
  <si>
    <t>CS7C 4-10ha</t>
  </si>
  <si>
    <t>érable sycomore</t>
  </si>
  <si>
    <t>CS8E 4-10ha</t>
  </si>
  <si>
    <t>COP44-10ha</t>
  </si>
  <si>
    <t>BOP44-10ha</t>
  </si>
  <si>
    <t>frêne commun</t>
  </si>
  <si>
    <t>CS1B 4-10ha</t>
  </si>
  <si>
    <t>hêtre</t>
  </si>
  <si>
    <t>CS2D 4-10ha</t>
  </si>
  <si>
    <t>CS2A 4-10ha</t>
  </si>
  <si>
    <t>mélèze d’Europe</t>
  </si>
  <si>
    <t>CS3D 4-10ha</t>
  </si>
  <si>
    <t>CS3A 4-10ha</t>
  </si>
  <si>
    <t>DOP44-10ha</t>
  </si>
  <si>
    <t>mélèze du Japon</t>
  </si>
  <si>
    <t>CS4D 4-10ha</t>
  </si>
  <si>
    <t>CS4A 4-10ha</t>
  </si>
  <si>
    <t>mélèze hybride</t>
  </si>
  <si>
    <t>CS5D 4-10ha</t>
  </si>
  <si>
    <t>CS5A 4-10ha</t>
  </si>
  <si>
    <t>merisier</t>
  </si>
  <si>
    <t>CS6D 4-10ha</t>
  </si>
  <si>
    <t>CS6A 4-10ha</t>
  </si>
  <si>
    <t>EOP44-10ha</t>
  </si>
  <si>
    <t>noyer hybride</t>
  </si>
  <si>
    <t>CS7D 4-10ha</t>
  </si>
  <si>
    <t>CS7A 4-10ha</t>
  </si>
  <si>
    <t>noyer noir</t>
  </si>
  <si>
    <t>CS1A &gt; 10ha</t>
  </si>
  <si>
    <t>CS2B 4-10ha</t>
  </si>
  <si>
    <t>noyer royal</t>
  </si>
  <si>
    <t>CS2C &gt; 10ha</t>
  </si>
  <si>
    <t>CS3B 4-10ha</t>
  </si>
  <si>
    <t>peuplier noir</t>
  </si>
  <si>
    <t>CS3C &gt; 10ha</t>
  </si>
  <si>
    <t>CS4B 4-10ha</t>
  </si>
  <si>
    <t>peuplier Albelo</t>
  </si>
  <si>
    <t>CS4C &gt; 10ha</t>
  </si>
  <si>
    <t>CS5B 4-10ha</t>
  </si>
  <si>
    <t>peuplier Dano</t>
  </si>
  <si>
    <t>CS5C &gt; 10ha</t>
  </si>
  <si>
    <t>CS6B 4-10ha</t>
  </si>
  <si>
    <t>peuplier Diva</t>
  </si>
  <si>
    <t>CS6C &gt; 10ha</t>
  </si>
  <si>
    <t>CS7B 4-10ha</t>
  </si>
  <si>
    <t>peuplier I 214</t>
  </si>
  <si>
    <t>CS7C &gt; 10ha</t>
  </si>
  <si>
    <t>peuplier I 45 - 51</t>
  </si>
  <si>
    <t>CS8E &gt; 10ha</t>
  </si>
  <si>
    <t>peuplier Koster</t>
  </si>
  <si>
    <t>CS1B &gt; 10ha</t>
  </si>
  <si>
    <t>peuplier Polargo</t>
  </si>
  <si>
    <t>CS2D &gt; 10ha</t>
  </si>
  <si>
    <t>peuplier Rona</t>
  </si>
  <si>
    <t>CS3D &gt; 10ha</t>
  </si>
  <si>
    <t>peuplier Soligo</t>
  </si>
  <si>
    <t>CS4D &gt; 10ha</t>
  </si>
  <si>
    <t>peuplier Trichobel</t>
  </si>
  <si>
    <t>CS5D &gt; 10ha</t>
  </si>
  <si>
    <t>peuplier Tucano</t>
  </si>
  <si>
    <t>CS6D &gt; 10ha</t>
  </si>
  <si>
    <t>peuplier Vesten</t>
  </si>
  <si>
    <t>CS7D &gt; 10ha</t>
  </si>
  <si>
    <t>peuplier (autres hybrides clonaux)</t>
  </si>
  <si>
    <t>pin brutia</t>
  </si>
  <si>
    <t>pin cembro</t>
  </si>
  <si>
    <t>pin d’Alep</t>
  </si>
  <si>
    <t>pin de Monterey</t>
  </si>
  <si>
    <t>pin de Salzmann</t>
  </si>
  <si>
    <t>pin laricio de Calabre</t>
  </si>
  <si>
    <t>pin laricio de Corse</t>
  </si>
  <si>
    <t>pin maritime (zone géo. A ou B)</t>
  </si>
  <si>
    <t>pin maritime (zone géo. C ou D)</t>
  </si>
  <si>
    <t>pin noir d’Autriche</t>
  </si>
  <si>
    <t>pin pignon</t>
  </si>
  <si>
    <t>pin sylvestre</t>
  </si>
  <si>
    <t>pin taeda ou à encens (zone géo. A ou B)</t>
  </si>
  <si>
    <t>pin taeda ou à encens (zone géo. C ou D)</t>
  </si>
  <si>
    <t>robinier faux-acacia</t>
  </si>
  <si>
    <t>sapin de Céphalonie</t>
  </si>
  <si>
    <t>sapin de Vancouver</t>
  </si>
  <si>
    <t>sapin pectiné</t>
  </si>
  <si>
    <t>tilleul à grandes feuilles</t>
  </si>
  <si>
    <t>tilleul à petites feuilles</t>
  </si>
  <si>
    <t>tremble</t>
  </si>
  <si>
    <t>autre feuillu</t>
  </si>
  <si>
    <t>autre résineux</t>
  </si>
  <si>
    <t xml:space="preserve">Code zone géographique -&gt; </t>
  </si>
  <si>
    <t>Plantation de résineux Sud Charentes et Périgord
(SER F23, F15, F14)</t>
  </si>
  <si>
    <t>Surface du projet -&gt;</t>
  </si>
  <si>
    <t>&lt; 4 ha</t>
  </si>
  <si>
    <t>4-10 ha</t>
  </si>
  <si>
    <t>&gt;10 ha</t>
  </si>
  <si>
    <t>Pin maritime, Pin taeda</t>
  </si>
  <si>
    <t>Sapins, Douglas, Epicéas, Mélèze d'Europe et du Japon et autres résineux</t>
  </si>
  <si>
    <t>Cèdre, Mélèze hybride</t>
  </si>
  <si>
    <t>Robinier</t>
  </si>
  <si>
    <t>Hêtre, Chêne rouge, grands Erables et autres feuillus</t>
  </si>
  <si>
    <t>Peuplier</t>
  </si>
  <si>
    <t>Surface concernée par l'option -&gt;</t>
  </si>
  <si>
    <t>OPR2</t>
  </si>
  <si>
    <t>Répulsif anti-gibier</t>
  </si>
  <si>
    <t>OPI3</t>
  </si>
  <si>
    <t>OPC4</t>
  </si>
  <si>
    <t>Clôture périmétrale anti-gibier ( ≥ 1,8 m)**</t>
  </si>
  <si>
    <t>MO</t>
  </si>
  <si>
    <t>Maîtrise d'œuvre*** (14% pour projets &gt; 20ha)</t>
  </si>
  <si>
    <t>1 500 € 
+ 18 %</t>
  </si>
  <si>
    <t>1 500 € 
+ 16 %</t>
  </si>
  <si>
    <t>*Protection de tous les plants. Proratisation possible à la surface de l'option</t>
  </si>
  <si>
    <t>** coût standard défini sur une tranche de surface de 2 à 4ha pour la catégorie &lt; 4 ha</t>
  </si>
  <si>
    <t>***forfait de 1 500 euros applicable à l'ensemble de la demande</t>
  </si>
  <si>
    <t xml:space="preserve">Code zone géographique du barème en plein -&gt; </t>
  </si>
  <si>
    <t>Nombre minimum de plants par placeau et ratios</t>
  </si>
  <si>
    <t>A, B, C</t>
  </si>
  <si>
    <t>Plantation toutes essences</t>
  </si>
  <si>
    <t>travaux principaux accessoires</t>
  </si>
  <si>
    <t>1 500 € + 18 %</t>
  </si>
  <si>
    <t>1 500 € + 16 %</t>
  </si>
  <si>
    <t>volet</t>
  </si>
  <si>
    <t>ds_surf_demandee_bareme</t>
  </si>
  <si>
    <t>ds_mt_dep_protection_gibier_bareme</t>
  </si>
  <si>
    <t>ds_mt_trx_bareme_hors_gibier</t>
  </si>
  <si>
    <t>ds_mt_moeuvre_bareme</t>
  </si>
  <si>
    <t>ds_surf_demandee_devisfacture</t>
  </si>
  <si>
    <t>ds_mt_dep_trx_principaux_devisfacture</t>
  </si>
  <si>
    <t>ds_mt_trx_connexes_devisfacture</t>
  </si>
  <si>
    <t>ds_plan_financement_ademe</t>
  </si>
  <si>
    <t>ds_plan_financement_financeur_prive</t>
  </si>
  <si>
    <t>ds_plan_financement_autre_financeur_public</t>
  </si>
  <si>
    <t>ds_plan_financement_autofinancement</t>
  </si>
  <si>
    <t>Taux de diversification global?</t>
  </si>
  <si>
    <t>N° de l'ilot</t>
  </si>
  <si>
    <t>Saisie libre?</t>
  </si>
  <si>
    <t>Questions relatives au projet dans sa globalité?</t>
  </si>
  <si>
    <t>Contrôle sur format numérique 2 décimales</t>
  </si>
  <si>
    <t>Calculée</t>
  </si>
  <si>
    <t>Essence</t>
  </si>
  <si>
    <t>Surface</t>
  </si>
  <si>
    <t>Code</t>
  </si>
  <si>
    <t>Ajouter 1 essence</t>
  </si>
  <si>
    <t>Liste déroulante</t>
  </si>
  <si>
    <t>Voir tableau essences_Code</t>
  </si>
  <si>
    <r>
      <t xml:space="preserve">Contrôle sur total des surfaces par essences
= (10) Surface totale travaillée
</t>
    </r>
    <r>
      <rPr>
        <sz val="11"/>
        <color rgb="FFFF0000"/>
        <rFont val="Calibri"/>
        <family val="2"/>
      </rPr>
      <t>Message à afficher sinon "Ecart sur Ilot"</t>
    </r>
  </si>
  <si>
    <t>Contrôle sur format monétaire 2 décimales</t>
  </si>
  <si>
    <t>Travaux principaux hors option</t>
  </si>
  <si>
    <t>Travaux principaux accessoires cloisonnement</t>
  </si>
  <si>
    <t>Contrôle sur format numérique entier
Prise en compte dans calcul?</t>
  </si>
  <si>
    <t>Protection Gibier</t>
  </si>
  <si>
    <t>Hylobe (hors zones A, B et E)</t>
  </si>
  <si>
    <t>1 seul choix?</t>
  </si>
  <si>
    <t>Maîtrise d'œuvre</t>
  </si>
  <si>
    <t>Surface totale travaillée(Ha)</t>
  </si>
  <si>
    <t>Travaux principaux hors options (plantation en plein)</t>
  </si>
  <si>
    <t>Travaux principaux hors options (enrichissement 16 plants)</t>
  </si>
  <si>
    <t>Travaux principaux hors options (enrichissement 9 plants)</t>
  </si>
  <si>
    <t>Protection gibier</t>
  </si>
  <si>
    <t xml:space="preserve">Coût barème(plantation en plein) €/ha </t>
  </si>
  <si>
    <t>Coût barème(enrichissement16) €/placeau</t>
  </si>
  <si>
    <t>Coût barème(enrichissement9) €/placeau</t>
  </si>
  <si>
    <t>Maîtrise d'Oeuvre (MOE)</t>
  </si>
  <si>
    <t>pour le dossier</t>
  </si>
  <si>
    <t/>
  </si>
  <si>
    <t>L'opération se rattache à l'itinéraire</t>
  </si>
  <si>
    <t>I1</t>
  </si>
  <si>
    <t>Saisie libre? 
Unité Metre linéaire</t>
  </si>
  <si>
    <t>En complément de la demande d'aide au MASA, avez-vous sollicité l'aide d'autres financeurs publics et/ou privés?</t>
  </si>
  <si>
    <t>Saisie libre?
Ne pas afficher si 3 = Non</t>
  </si>
  <si>
    <t>Pour le dossier</t>
  </si>
  <si>
    <r>
      <rPr>
        <sz val="11"/>
        <color rgb="FFFF0000"/>
        <rFont val="Calibri"/>
        <family val="2"/>
      </rPr>
      <t>Pour le dossier</t>
    </r>
    <r>
      <rPr>
        <sz val="11"/>
        <color rgb="FF000000"/>
        <rFont val="Calibri"/>
        <family val="2"/>
      </rPr>
      <t xml:space="preserve">
Contrôle sur format monétaire 2 décimales</t>
    </r>
  </si>
  <si>
    <t>Si oui afficher le tableau n°1</t>
  </si>
  <si>
    <t>s'incrémente de 001 à n</t>
  </si>
  <si>
    <t>N°de l'itinéraire</t>
  </si>
  <si>
    <t>Action ajouter un ilôt 
s'incrémente de 1 à n</t>
  </si>
  <si>
    <t>Le demandeur a la possibilité soit de choisir un  itinéraire dans la liste des itinéraires déjà créés, soit d'en créér un nouveau</t>
  </si>
  <si>
    <t>LIste déroulante ou bouton ajouter</t>
  </si>
  <si>
    <t>Le demandeur a la possibilité soit de choisir un  tenement dans la liste des itinéraires déjà créés, soit d'en créér un nouveau</t>
  </si>
  <si>
    <t xml:space="preserve">                Surface totale travaillée(Ha) du tènement</t>
  </si>
  <si>
    <t>Si 5 = Barème, retenir 6-7; si 5= Devis, retenir 8, sinon 0</t>
  </si>
  <si>
    <r>
      <t xml:space="preserve">A/Ajouter </t>
    </r>
    <r>
      <rPr>
        <b/>
        <sz val="11"/>
        <color rgb="FFFF0000"/>
        <rFont val="Calibri"/>
        <family val="2"/>
      </rPr>
      <t>1 Ilot</t>
    </r>
  </si>
  <si>
    <r>
      <t>B/Ajouter ou choisir</t>
    </r>
    <r>
      <rPr>
        <b/>
        <sz val="11"/>
        <color rgb="FFFF0000"/>
        <rFont val="Calibri"/>
        <family val="2"/>
      </rPr>
      <t xml:space="preserve"> l'itinéraire</t>
    </r>
    <r>
      <rPr>
        <b/>
        <sz val="11"/>
        <color theme="4" tint="-0.249977111117893"/>
        <rFont val="Calibri"/>
        <family val="2"/>
      </rPr>
      <t xml:space="preserve"> dans l'ilot</t>
    </r>
  </si>
  <si>
    <t>tableau 1 - Eléments pour compléter le plan de financement (au niveau du dossier)</t>
  </si>
  <si>
    <t>A modifier compte tenu de la lsite des volets dans CDC Fonds Pérenne</t>
  </si>
  <si>
    <t>La saisie des champs suivants intervient après identification du demandeur et création d'un nouveau dossier de demande d'aide et attribution d'un numéro à la demande d'aide</t>
  </si>
  <si>
    <t>Autres informations relatives au projet dans sa globalité à faire renseigner par le demandeur?</t>
  </si>
  <si>
    <t>Quid de la localisation des parcelles cadastrales concernées par le tènement?</t>
  </si>
  <si>
    <t>Quid de la liste des parcelles cadastrales concernées par le tènement?</t>
  </si>
  <si>
    <t>Ne pas afficher si préfixe (4) numéro d'opération est différent de 2
Contrôle sur format numérique 2 décimales</t>
  </si>
  <si>
    <t>Metre linéaire de cloisonnement par ha</t>
  </si>
  <si>
    <r>
      <t>C/Ajouter ou choisir le</t>
    </r>
    <r>
      <rPr>
        <b/>
        <sz val="11"/>
        <color rgb="FFFF0000"/>
        <rFont val="Calibri"/>
        <family val="2"/>
      </rPr>
      <t xml:space="preserve"> tènement</t>
    </r>
    <r>
      <rPr>
        <b/>
        <sz val="11"/>
        <color theme="4" tint="-0.249977111117893"/>
        <rFont val="Calibri"/>
        <family val="2"/>
      </rPr>
      <t xml:space="preserve">  dans l'itinéraire
Regrouper les itinéraires d'un seul tenant (moins de 30m) en opération 1 = T1, T2)</t>
    </r>
  </si>
  <si>
    <t>N° du tènement</t>
  </si>
  <si>
    <t>incrémenté ou choisir dans la liste déroulante des itinéraires déjà existants</t>
  </si>
  <si>
    <t>Le demandeur doit ensuite avoir la possibilité d'ajouter 1 ilot (A), puis d'ajouter ou de choisir 1 itinéraire(B), puis d'ajouter ou de choisir 1 tènement
Les surfaces  et les montants sont saisis par tènement</t>
  </si>
  <si>
    <t>Détail des essences concernées pour le tènement</t>
  </si>
  <si>
    <t>Ajouter 1 tenement dans l'itinéraire</t>
  </si>
  <si>
    <t>Ajouter 1 itinéraire dans l'ilot</t>
  </si>
  <si>
    <t>Ajouter 1 Ilot dans le dossier</t>
  </si>
  <si>
    <t>Autant de fois que nécessaire</t>
  </si>
  <si>
    <r>
      <t xml:space="preserve">Surface du </t>
    </r>
    <r>
      <rPr>
        <b/>
        <sz val="11"/>
        <color rgb="FF000000"/>
        <rFont val="Calibri"/>
        <family val="2"/>
      </rPr>
      <t>tènement</t>
    </r>
    <r>
      <rPr>
        <sz val="11"/>
        <color rgb="FF000000"/>
        <rFont val="Calibri"/>
        <family val="2"/>
      </rPr>
      <t xml:space="preserve"> (Ha)</t>
    </r>
  </si>
  <si>
    <t>Détail par volets</t>
  </si>
  <si>
    <t>Détail par opération</t>
  </si>
  <si>
    <t>Type de calcul</t>
  </si>
  <si>
    <t>agrégation</t>
  </si>
  <si>
    <t>Observations</t>
  </si>
  <si>
    <r>
      <t xml:space="preserve">Si une surface éligible est calculée sur le tènement, une zone géogrphique doit obligatoirement être saisie.
</t>
    </r>
    <r>
      <rPr>
        <sz val="11"/>
        <color rgb="FFFF0000"/>
        <rFont val="Calibri"/>
        <family val="2"/>
      </rPr>
      <t>Message d'erreur sinon "Zone géographique"</t>
    </r>
  </si>
  <si>
    <t>Détail du calcul</t>
  </si>
  <si>
    <t>application barême à la surface concernée</t>
  </si>
  <si>
    <t>Niveau du calcul</t>
  </si>
  <si>
    <t>&lt;4ha; 4-10ha; &gt;10ha;&gt;25ha</t>
  </si>
  <si>
    <t>par ténement</t>
  </si>
  <si>
    <r>
      <t xml:space="preserve">Non calculés si zone géographique du Tènement non saisie
Non calculés si numéro opération est égal à </t>
    </r>
    <r>
      <rPr>
        <sz val="11"/>
        <color rgb="FFFF0000"/>
        <rFont val="Calibri"/>
        <family val="2"/>
      </rPr>
      <t>2f, 3 et 4</t>
    </r>
  </si>
  <si>
    <r>
      <t xml:space="preserve">Non calculés si zone géographique du Tènement non saisie
Non calculés si numéro opération est égal à </t>
    </r>
    <r>
      <rPr>
        <sz val="11"/>
        <color rgb="FFFF0000"/>
        <rFont val="Calibri"/>
        <family val="2"/>
      </rPr>
      <t>1,2s, 3 et 4</t>
    </r>
  </si>
  <si>
    <t>Nombre de plant par placeau (uniquement si opération 2 (2f?) sur bareme)</t>
  </si>
  <si>
    <t>Nombre de placeau/ha (uniquement si opération 2 (2f) sur bareme)</t>
  </si>
  <si>
    <t>Ne pas afficher si (14) travaux principaux accessoires cloisonnement est à Non
Contrôle sur format numérique 2 décimales ou entier?</t>
  </si>
  <si>
    <r>
      <t xml:space="preserve">application </t>
    </r>
    <r>
      <rPr>
        <b/>
        <u/>
        <sz val="11"/>
        <color rgb="FF000000"/>
        <rFont val="Calibri"/>
        <family val="2"/>
      </rPr>
      <t xml:space="preserve">bareme cloisonnement </t>
    </r>
    <r>
      <rPr>
        <sz val="11"/>
        <color rgb="FF000000"/>
        <rFont val="Calibri"/>
        <family val="2"/>
      </rPr>
      <t>par zone géographique et tranche de surface</t>
    </r>
  </si>
  <si>
    <t>Consolidation</t>
  </si>
  <si>
    <t xml:space="preserve">total par ilot </t>
  </si>
  <si>
    <t>par dossier</t>
  </si>
  <si>
    <t>par tènement</t>
  </si>
  <si>
    <t>A l'issue de la saisie des données par tènement, itinéraire, ilot, le demandeur doit avoir la possibilité de valider sa saisie et d'obtenir un récaptitulatif détaillé</t>
  </si>
  <si>
    <t>somme des surfaces par essence</t>
  </si>
  <si>
    <t>essence 2</t>
  </si>
  <si>
    <t>CSn</t>
  </si>
  <si>
    <t>montant proratisé à la surface</t>
  </si>
  <si>
    <t>Travaux enrichissement</t>
  </si>
  <si>
    <r>
      <t xml:space="preserve">Contrôle sur format monétaire 2 décimales
</t>
    </r>
    <r>
      <rPr>
        <sz val="11"/>
        <color rgb="FFFF0000"/>
        <rFont val="Calibri"/>
        <family val="2"/>
      </rPr>
      <t>Message d'erreur à afficher si une valeur est saisie alors que (8) Surface/devis est vide ou égale à 0</t>
    </r>
  </si>
  <si>
    <r>
      <t xml:space="preserve">Contrôle sur format numérique 2 décimales
</t>
    </r>
    <r>
      <rPr>
        <sz val="11"/>
        <color rgb="FFFF0000"/>
        <rFont val="Calibri"/>
        <family val="2"/>
      </rPr>
      <t>Message d'erreur si vide ou égale à 0 alors qu'un montant est saisi en (17) Cout devis/ha</t>
    </r>
  </si>
  <si>
    <t xml:space="preserve">Sans objet si "travaux principaux accessoires cloisonnement" est à Non
Non calculés si zone géographique du Tènement non saisie
Non calculés si numéro opération est égal à 2s, 3 et 4
Non calculés si les montants saisis pour l'opération sont sur Devis
</t>
  </si>
  <si>
    <r>
      <t xml:space="preserve">Surface du </t>
    </r>
    <r>
      <rPr>
        <b/>
        <u/>
        <sz val="11"/>
        <color rgb="FF000000"/>
        <rFont val="Calibri"/>
        <family val="2"/>
      </rPr>
      <t>tènement</t>
    </r>
  </si>
  <si>
    <t>Détail par devis/bareme</t>
  </si>
  <si>
    <t>agregation</t>
  </si>
  <si>
    <r>
      <t>Si (5) Devis/bareme est = "DEVIS" = =&gt;Montant éligible Devis
Si (5) Devis/bareme est = "Bareme" et si (4)N° operation = "2f" = =&gt; Somme des travaux hors option</t>
    </r>
    <r>
      <rPr>
        <b/>
        <u/>
        <sz val="11"/>
        <color rgb="FF000000"/>
        <rFont val="Calibri"/>
        <family val="2"/>
      </rPr>
      <t xml:space="preserve"> enrichissements 16 et 9 plants</t>
    </r>
    <r>
      <rPr>
        <sz val="11"/>
        <color rgb="FF000000"/>
        <rFont val="Calibri"/>
        <family val="2"/>
      </rPr>
      <t xml:space="preserve">
Si (5) Devis/bareme est = "Bareme" et si (4) N° operation différent de "2f" = =&gt; Somme des travaux hors option </t>
    </r>
    <r>
      <rPr>
        <b/>
        <u/>
        <sz val="11"/>
        <color rgb="FF000000"/>
        <rFont val="Calibri"/>
        <family val="2"/>
      </rPr>
      <t>plantation en plein</t>
    </r>
  </si>
  <si>
    <t>==&gt;(9)surface travaillée * (17) cout devis/ha pour travaux enrichissement</t>
  </si>
  <si>
    <t>calcul tranche</t>
  </si>
  <si>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t>
    </r>
  </si>
  <si>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
</t>
    </r>
    <r>
      <rPr>
        <b/>
        <sz val="11"/>
        <color rgb="FF000000"/>
        <rFont val="Calibri"/>
        <family val="2"/>
      </rPr>
      <t>Calculées Si:
(4) Opération = 2F et si (16)Nb de Plants par placeau = 16</t>
    </r>
    <r>
      <rPr>
        <sz val="11"/>
        <color rgb="FF000000"/>
        <rFont val="Calibri"/>
        <family val="2"/>
      </rPr>
      <t xml:space="preserve">
</t>
    </r>
  </si>
  <si>
    <t>==&gt; (19)Surface de l'option par itinéraire *(20) Cout devis/ha</t>
  </si>
  <si>
    <r>
      <rPr>
        <b/>
        <sz val="11"/>
        <color rgb="FF000000"/>
        <rFont val="Calibri"/>
        <family val="2"/>
      </rPr>
      <t>Sans Objet</t>
    </r>
    <r>
      <rPr>
        <sz val="11"/>
        <color rgb="FF000000"/>
        <rFont val="Calibri"/>
        <family val="2"/>
      </rPr>
      <t xml:space="preserve">
si (5) Devis/Bareme = "Bareme"
si (19) Surface de l'option par itinéraire = ""
Le plafond des dépenses sur devis est limité à 40% du coût total des travaux
</t>
    </r>
    <r>
      <rPr>
        <b/>
        <sz val="11"/>
        <color rgb="FF000000"/>
        <rFont val="Calibri"/>
        <family val="2"/>
      </rPr>
      <t>Les dépenses à  prendre en compte sont les suivantes:</t>
    </r>
    <r>
      <rPr>
        <sz val="11"/>
        <color rgb="FF000000"/>
        <rFont val="Calibri"/>
        <family val="2"/>
      </rPr>
      <t xml:space="preserve">
(35) Montant total éligible travaux enrichissement  (calculé)
Montant éligible Hylobe (calculé)
Montant total éligible Maitrise d'oeuvre(calculé)
Montant dépenses supplémntairs éligibles des éléments écologiques(calculé)
Dans France 2030, le montant plafonnée est calculé à partir de la somme de ces dépenses *</t>
    </r>
    <r>
      <rPr>
        <b/>
        <sz val="11"/>
        <color rgb="FFFF0000"/>
        <rFont val="Calibri"/>
        <family val="2"/>
      </rPr>
      <t xml:space="preserve"> 0,4/0,6</t>
    </r>
    <r>
      <rPr>
        <sz val="11"/>
        <color rgb="FF000000"/>
        <rFont val="Calibri"/>
        <family val="2"/>
      </rPr>
      <t xml:space="preserve">
</t>
    </r>
  </si>
  <si>
    <t>montant proratisé au nb deplaceau/ha et à la surface</t>
  </si>
  <si>
    <r>
      <rPr>
        <b/>
        <sz val="11"/>
        <color rgb="FF000000"/>
        <rFont val="Calibri"/>
        <family val="2"/>
      </rPr>
      <t>Sans Objet</t>
    </r>
    <r>
      <rPr>
        <sz val="11"/>
        <color rgb="FF000000"/>
        <rFont val="Calibri"/>
        <family val="2"/>
      </rPr>
      <t xml:space="preserve">
Si Code bareme option est vide</t>
    </r>
  </si>
  <si>
    <t>par tenement</t>
  </si>
  <si>
    <r>
      <t>==&gt;Si(5) Devis/bareme = Devis , on prend (40) Montant éligible
==&gt; Si(5) Devis/bareme = Bareme, on prend selon le cas (le max des 3)
(37)Cout bareme plantation en plein * (19)la surface de l'option
(38)Cout bareme enrichissement 16 * (19)la surface de l'option *(13)</t>
    </r>
    <r>
      <rPr>
        <b/>
        <sz val="11"/>
        <color rgb="FF000000"/>
        <rFont val="Calibri"/>
        <family val="2"/>
      </rPr>
      <t>le nb de placeau /ha</t>
    </r>
    <r>
      <rPr>
        <sz val="11"/>
        <color rgb="FF000000"/>
        <rFont val="Calibri"/>
        <family val="2"/>
      </rPr>
      <t xml:space="preserve">
(39)Cout bareme enrichissement 9 * (19)la surface de l'option *(13)</t>
    </r>
    <r>
      <rPr>
        <b/>
        <sz val="11"/>
        <color rgb="FF000000"/>
        <rFont val="Calibri"/>
        <family val="2"/>
      </rPr>
      <t>le nb de placeau /ha</t>
    </r>
    <r>
      <rPr>
        <sz val="11"/>
        <color rgb="FF000000"/>
        <rFont val="Calibri"/>
        <family val="2"/>
      </rPr>
      <t xml:space="preserve">
</t>
    </r>
  </si>
  <si>
    <t>Calcul tranche</t>
  </si>
  <si>
    <t>Le seuil surface se calcule pour chaque tènement  en tenant compte de toutes les surfaces de l'optionde tous les ténéments à condition que l'opération soit identique
&lt;4ha; 4-10ha; &gt;10ha;&gt;25ha</t>
  </si>
  <si>
    <r>
      <t xml:space="preserve">application bareme </t>
    </r>
    <r>
      <rPr>
        <b/>
        <u/>
        <sz val="11"/>
        <color rgb="FF000000"/>
        <rFont val="Calibri"/>
        <family val="2"/>
      </rPr>
      <t>option en plein</t>
    </r>
    <r>
      <rPr>
        <sz val="11"/>
        <color rgb="FF000000"/>
        <rFont val="Calibri"/>
        <family val="2"/>
      </rPr>
      <t xml:space="preserve"> par zone géographique, code bareme de l'option et tranche de surfaces de l'option</t>
    </r>
  </si>
  <si>
    <r>
      <t xml:space="preserve">application bareme  </t>
    </r>
    <r>
      <rPr>
        <b/>
        <u/>
        <sz val="11"/>
        <color rgb="FF000000"/>
        <rFont val="Calibri"/>
        <family val="2"/>
      </rPr>
      <t>option Enrichissement16</t>
    </r>
    <r>
      <rPr>
        <sz val="11"/>
        <color rgb="FF000000"/>
        <rFont val="Calibri"/>
        <family val="2"/>
      </rPr>
      <t xml:space="preserve"> par zone géographique, code bareme de l'option et tranche de surfaces de l'option</t>
    </r>
  </si>
  <si>
    <r>
      <t>application bareme</t>
    </r>
    <r>
      <rPr>
        <b/>
        <sz val="11"/>
        <color rgb="FF000000"/>
        <rFont val="Calibri"/>
        <family val="2"/>
      </rPr>
      <t xml:space="preserve"> option Enrichissement9</t>
    </r>
    <r>
      <rPr>
        <sz val="11"/>
        <color rgb="FF000000"/>
        <rFont val="Calibri"/>
        <family val="2"/>
      </rPr>
      <t xml:space="preserve"> par zone géographique, code bareme de l'option et tranche de surfaces de l'option</t>
    </r>
  </si>
  <si>
    <r>
      <t xml:space="preserve">application bareme option </t>
    </r>
    <r>
      <rPr>
        <b/>
        <sz val="11"/>
        <color rgb="FF000000"/>
        <rFont val="Calibri"/>
        <family val="2"/>
      </rPr>
      <t>enrichissement16</t>
    </r>
    <r>
      <rPr>
        <sz val="11"/>
        <color rgb="FF000000"/>
        <rFont val="Calibri"/>
        <family val="2"/>
      </rPr>
      <t xml:space="preserve"> par zone géographique, code bareme de l'option et tranche de surfaces de l'option</t>
    </r>
  </si>
  <si>
    <r>
      <t xml:space="preserve">application bareme </t>
    </r>
    <r>
      <rPr>
        <b/>
        <sz val="11"/>
        <color rgb="FF000000"/>
        <rFont val="Calibri"/>
        <family val="2"/>
      </rPr>
      <t>option en plein</t>
    </r>
    <r>
      <rPr>
        <sz val="11"/>
        <color rgb="FF000000"/>
        <rFont val="Calibri"/>
        <family val="2"/>
      </rPr>
      <t xml:space="preserve"> par zone géographique, code bareme de l'option et tranche de surfaces de l'option</t>
    </r>
  </si>
  <si>
    <r>
      <t xml:space="preserve">application bareme option </t>
    </r>
    <r>
      <rPr>
        <b/>
        <sz val="11"/>
        <color rgb="FF000000"/>
        <rFont val="Calibri"/>
        <family val="2"/>
      </rPr>
      <t>enrichissement 9</t>
    </r>
    <r>
      <rPr>
        <sz val="11"/>
        <color rgb="FF000000"/>
        <rFont val="Calibri"/>
        <family val="2"/>
      </rPr>
      <t xml:space="preserve"> par zone géographique, code bareme de l'option et tranche de surfaces de l'option</t>
    </r>
  </si>
  <si>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
</t>
    </r>
    <r>
      <rPr>
        <b/>
        <sz val="11"/>
        <color rgb="FF000000"/>
        <rFont val="Calibri"/>
        <family val="2"/>
      </rPr>
      <t xml:space="preserve">Calculées Si:
</t>
    </r>
    <r>
      <rPr>
        <b/>
        <sz val="11"/>
        <color rgb="FFFF0000"/>
        <rFont val="Calibri"/>
        <family val="2"/>
      </rPr>
      <t>(4) Opération = 2F et si (16) Nb de Plants par placeau = 9</t>
    </r>
    <r>
      <rPr>
        <sz val="11"/>
        <color rgb="FF000000"/>
        <rFont val="Calibri"/>
        <family val="2"/>
      </rPr>
      <t xml:space="preserve">
</t>
    </r>
  </si>
  <si>
    <t>Uniquement sur bareme
on prend selon le cas (le max des 3)
(43)Cout bareme plantation en plein * (22)la surface de l'option
(44)Cout bareme enrichissement 16 * (22)la surface de l'option *(13)le nb de placeau /ha
(45)Cout bareme enrichissement 9 * (22)la surface de l'option *(13)le nb de placeau /ha</t>
  </si>
  <si>
    <t>N°</t>
  </si>
  <si>
    <t>Rubrique</t>
  </si>
  <si>
    <t>Libellé</t>
  </si>
  <si>
    <t>Codage</t>
  </si>
  <si>
    <t>Descriptif du tènement</t>
  </si>
  <si>
    <t>Liste des essences</t>
  </si>
  <si>
    <t>Récapitualtif de la demande</t>
  </si>
  <si>
    <t>Récaptitulatif du financement demandé</t>
  </si>
  <si>
    <t>Essence1</t>
  </si>
  <si>
    <t>nc</t>
  </si>
  <si>
    <t>Part fixe attribuée si tranche de surface de dossier est soit &lt;4ha; 4-10ha
Surface &lt;=10hA</t>
  </si>
  <si>
    <r>
      <rPr>
        <b/>
        <sz val="11"/>
        <color rgb="FF000000"/>
        <rFont val="Calibri"/>
        <family val="2"/>
      </rPr>
      <t>Sans Objet</t>
    </r>
    <r>
      <rPr>
        <sz val="11"/>
        <color rgb="FF000000"/>
        <rFont val="Calibri"/>
        <family val="2"/>
      </rPr>
      <t xml:space="preserve">
Si (11) zones A, B ou E
Si (4) Operation 2F, 3 ou 4
</t>
    </r>
    <r>
      <rPr>
        <b/>
        <sz val="11"/>
        <color rgb="FFFF0000"/>
        <rFont val="Calibri"/>
        <family val="2"/>
      </rPr>
      <t>Calculé uniquement pour Zone C et D?</t>
    </r>
  </si>
  <si>
    <r>
      <rPr>
        <b/>
        <sz val="11"/>
        <color rgb="FF000000"/>
        <rFont val="Calibri"/>
        <family val="2"/>
      </rPr>
      <t>Sans Objet</t>
    </r>
    <r>
      <rPr>
        <sz val="11"/>
        <color rgb="FF000000"/>
        <rFont val="Calibri"/>
        <family val="2"/>
      </rPr>
      <t xml:space="preserve">
Si (11) zones A, B ou E
Si (4) Operation 2F, 3 ou 4
Code bareme de l'option est vide
</t>
    </r>
    <r>
      <rPr>
        <b/>
        <sz val="11"/>
        <color rgb="FFFF0000"/>
        <rFont val="Calibri"/>
        <family val="2"/>
      </rPr>
      <t>Calculé uniquement pour Zone C et D?</t>
    </r>
  </si>
  <si>
    <t>Part fixe selon tranches de surface</t>
  </si>
  <si>
    <r>
      <rPr>
        <b/>
        <sz val="11"/>
        <color rgb="FF000000"/>
        <rFont val="Calibri"/>
        <family val="2"/>
      </rPr>
      <t>Sans objet
Si surface du dossier = 0</t>
    </r>
    <r>
      <rPr>
        <sz val="11"/>
        <color rgb="FF000000"/>
        <rFont val="Calibri"/>
        <family val="2"/>
      </rPr>
      <t xml:space="preserve">
Si surface du dossier est &gt;10ha
Si maitrise d'oeuve = Non</t>
    </r>
  </si>
  <si>
    <t>Taux selon surfaces</t>
  </si>
  <si>
    <t>Calcul sur montant total éligible/Devis</t>
  </si>
  <si>
    <r>
      <t xml:space="preserve">application du </t>
    </r>
    <r>
      <rPr>
        <b/>
        <u/>
        <sz val="11"/>
        <color rgb="FF000000"/>
        <rFont val="Calibri"/>
        <family val="2"/>
      </rPr>
      <t>barême en plein</t>
    </r>
    <r>
      <rPr>
        <sz val="11"/>
        <color rgb="FF000000"/>
        <rFont val="Calibri"/>
        <family val="2"/>
      </rPr>
      <t xml:space="preserve"> par Code Standard, Zone géographique et tranche de surface</t>
    </r>
  </si>
  <si>
    <r>
      <t xml:space="preserve">application du </t>
    </r>
    <r>
      <rPr>
        <b/>
        <sz val="11"/>
        <color rgb="FF000000"/>
        <rFont val="Calibri"/>
        <family val="2"/>
      </rPr>
      <t>barême enrichissment 16</t>
    </r>
    <r>
      <rPr>
        <sz val="11"/>
        <color rgb="FF000000"/>
        <rFont val="Calibri"/>
        <family val="2"/>
      </rPr>
      <t xml:space="preserve"> par Code standard, Zone géographique et tranche de surface</t>
    </r>
  </si>
  <si>
    <r>
      <t xml:space="preserve">application du </t>
    </r>
    <r>
      <rPr>
        <b/>
        <u/>
        <sz val="11"/>
        <color rgb="FF000000"/>
        <rFont val="Calibri"/>
        <family val="2"/>
      </rPr>
      <t>barême enrichissement 9</t>
    </r>
    <r>
      <rPr>
        <sz val="11"/>
        <color rgb="FF000000"/>
        <rFont val="Calibri"/>
        <family val="2"/>
      </rPr>
      <t xml:space="preserve"> par code standard, Zone géographique et tranche de surface</t>
    </r>
  </si>
  <si>
    <t>Le seuil surface se calcule pour chaque tènement  en tenant compte de toutes les surfaces de l'option de tous les ténéments à condition que l'opération soit identique
&lt;4ha; 4-10ha; &gt;10ha;&gt;25ha</t>
  </si>
  <si>
    <t>==&gt; (49)Taux bareme* (36)Total montant éligible/devis+(48)Partie Fixe*(agrégation sur le dossier (3)Total surface sur devis)/(agregation sur le dossier (4) surface totale travaillée du dossier</t>
  </si>
  <si>
    <r>
      <t>Si surface totale du dossier &lt;4 ha</t>
    </r>
    <r>
      <rPr>
        <b/>
        <sz val="11"/>
        <color rgb="FF000000"/>
        <rFont val="Calibri"/>
        <family val="2"/>
      </rPr>
      <t xml:space="preserve"> =</t>
    </r>
    <r>
      <rPr>
        <sz val="11"/>
        <color rgb="FFFF0000"/>
        <rFont val="Calibri"/>
        <family val="2"/>
      </rPr>
      <t xml:space="preserve"> </t>
    </r>
    <r>
      <rPr>
        <b/>
        <sz val="11"/>
        <color rgb="FFFF0000"/>
        <rFont val="Calibri"/>
        <family val="2"/>
      </rPr>
      <t>18%</t>
    </r>
    <r>
      <rPr>
        <sz val="11"/>
        <color rgb="FF000000"/>
        <rFont val="Calibri"/>
        <family val="2"/>
      </rPr>
      <t xml:space="preserve">
Si surface totale du dossier &lt;=20 ha =</t>
    </r>
    <r>
      <rPr>
        <sz val="11"/>
        <color rgb="FFFF0000"/>
        <rFont val="Calibri"/>
        <family val="2"/>
      </rPr>
      <t xml:space="preserve"> </t>
    </r>
    <r>
      <rPr>
        <b/>
        <sz val="11"/>
        <color rgb="FFFF0000"/>
        <rFont val="Calibri"/>
        <family val="2"/>
      </rPr>
      <t>16%</t>
    </r>
    <r>
      <rPr>
        <sz val="11"/>
        <color rgb="FF000000"/>
        <rFont val="Calibri"/>
        <family val="2"/>
      </rPr>
      <t xml:space="preserve">
Si surface totale du dossier &gt;20 ha =</t>
    </r>
    <r>
      <rPr>
        <b/>
        <sz val="11"/>
        <color rgb="FFFF0000"/>
        <rFont val="Calibri"/>
        <family val="2"/>
      </rPr>
      <t xml:space="preserve"> 14%</t>
    </r>
  </si>
  <si>
    <t>==&gt; on compare le montant pour surfaces sur devis au plafond pour surfaces sur devis pour prendre le plus petit des 2 montants
on multiplie ce montant par le total de la surface du tènement divisé par le total de la surface sur devis du dossier</t>
  </si>
  <si>
    <r>
      <rPr>
        <b/>
        <sz val="11"/>
        <color rgb="FF000000"/>
        <rFont val="Calibri"/>
        <family val="2"/>
      </rPr>
      <t>Sans objet</t>
    </r>
    <r>
      <rPr>
        <sz val="11"/>
        <color rgb="FF000000"/>
        <rFont val="Calibri"/>
        <family val="2"/>
      </rPr>
      <t xml:space="preserve">
Si (agrégation sur le dossier (3)Total surface sur devis) = 0</t>
    </r>
  </si>
  <si>
    <r>
      <rPr>
        <b/>
        <sz val="11"/>
        <color rgb="FF000000"/>
        <rFont val="Calibri"/>
        <family val="2"/>
      </rPr>
      <t>Sans objet</t>
    </r>
    <r>
      <rPr>
        <sz val="11"/>
        <color rgb="FF000000"/>
        <rFont val="Calibri"/>
        <family val="2"/>
      </rPr>
      <t xml:space="preserve">
Si la surface sur devis du tènement est nulle</t>
    </r>
  </si>
  <si>
    <t>Surface sur Barème (ha)</t>
  </si>
  <si>
    <t>3bis</t>
  </si>
  <si>
    <t xml:space="preserve">==&gt; Si (16) Cout du devis/ha du tènement est nul
alors on prend (35) montant toal éligible * (49) Taux barème
+ (48) Part fixe * (9) Surface totale du travaillée du tènement/(bis) Surface totale sur barème du dossier
sinon on prend le (51) protata surface sur devis </t>
  </si>
  <si>
    <t>Somme de montants déjà calculés</t>
  </si>
  <si>
    <r>
      <rPr>
        <b/>
        <sz val="11"/>
        <color rgb="FF000000"/>
        <rFont val="Calibri"/>
        <family val="2"/>
      </rPr>
      <t>Sans objet</t>
    </r>
    <r>
      <rPr>
        <sz val="11"/>
        <color rgb="FF000000"/>
        <rFont val="Calibri"/>
        <family val="2"/>
      </rPr>
      <t xml:space="preserve">
Si (9) surface totale travaillée du tènement est nullé</t>
    </r>
  </si>
  <si>
    <t>Somme conditionnelle</t>
  </si>
  <si>
    <t>Ignore les surfaces totales travaillées des tènements pour lesquelles le numéro d'opération est différent de 1</t>
  </si>
  <si>
    <t>Ignore les surfaces décalrées en maintien des élements écologqieus lorsque le numéro d'opération est différetn de 1</t>
  </si>
  <si>
    <t>Plafonnement surface</t>
  </si>
  <si>
    <t>==&gt;Somme des surfaces totales travaillées de tous les tènements pour lesquelles le numéro d'opération est égal à 1</t>
  </si>
  <si>
    <t>==&gt;Sommes des surfaces déclarées en maintien des élements écologiques lorsque le numéro d'opération est égal à 1</t>
  </si>
  <si>
    <t>Sans objet
Si l'opération est autre que l'opération 1</t>
  </si>
  <si>
    <t xml:space="preserve">==&gt;Si opération 1 uniquement
Si (55)surface totale déclarée en élements écologiques est égale à l(54) a surface totale travaillée en opération 1
OU 
Si (55) surface totale déclarée en élements écologiques est supérieure à 10% de (54) la surface totale travaillée en opération 1
Alors, on prend 10% de(54)  la surface totale travaillée du tènement
Sinon, on prend (7)  la surface déclarée en maintien des élements écologiques du tènement </t>
  </si>
  <si>
    <t>Montant total ELIGIBLE 1</t>
  </si>
  <si>
    <t>Montant ELIGIGIBLE après plafond 2</t>
  </si>
  <si>
    <t>Montant  ELIGIBLE 3</t>
  </si>
  <si>
    <t>Montant total ELIGIBLE 4</t>
  </si>
  <si>
    <t>travaux principaux</t>
  </si>
  <si>
    <t>==&gt;Somme par tènement
(52)Montant total éligible 4  (MOE)
+ (47)Montant Eligible 3 Hylobe
+ (42)Montant éligible après plafond 2 (protection gibier)
+ (36) Montant éligible 1(travaux principaux)</t>
  </si>
  <si>
    <t>==&gt; Si opération 1 uniquement
On prend (56) la surface plafonnée 10% opération 1 en élements écologiques
* (36)Montant éligible 1/  (5)Surface totale éligible</t>
  </si>
  <si>
    <t>Montant total dépenses éligibles(hors Eléménts écologiques) 1</t>
  </si>
  <si>
    <t>Montant dépenses supplémentaires éligibles des éléménts écologiques (hors options)2</t>
  </si>
  <si>
    <t>Montant total dépenses éligibles 3</t>
  </si>
  <si>
    <t>==&gt; Somme par tènement
(53) Montant total dépenses éligibles hors éléments écologiques 1
+(57) Montant dépenses supplémentaires éligibles des élements écologiques (hors options)2</t>
  </si>
  <si>
    <t>Taux selon volet du tènement</t>
  </si>
  <si>
    <t>==&gt; Le taux de subvention est calculé selon le volet
si (1) volet est égal à 1 = 50%
si (1) volet est égal à 2 ou 3 = 37,5%</t>
  </si>
  <si>
    <t>Sans objet
Si le volet n'est pas renseigné</t>
  </si>
  <si>
    <t>par dossier 
Moyenne plutôt que somme!</t>
  </si>
  <si>
    <t xml:space="preserve">==&gt; Le taux de bonification est calculé selon le volet
calculé uniquement si (1)Certification PEFC/FSC/Autre = "oui"
si (1) volet est égal à 1 = 15%
si (1) volet est égal à 2 ou 3 = 11,25%
</t>
  </si>
  <si>
    <t>Sans objet
Si le volet n'est pas renseigné
Si (1) Certification PEFC/FSC/Autre = "NON"</t>
  </si>
  <si>
    <t>==&gt; Le taux de bonification est calculé selon le volet
calculé uniquement si (2)Faire filière = "oui"
si (1) volet est égal à 1 = 15%
si (1) volet est égal à 2 ou 3 = 11,25%</t>
  </si>
  <si>
    <t>Sans objet
Si le volet n'est pas renseigné
Si (2)Faire filière = "NON"</t>
  </si>
  <si>
    <t>Somme de taux déjà calculés</t>
  </si>
  <si>
    <t>==&gt; Somme par tènement
(59)Taux de subvention
+ (60) Bonification PEFC/FSC/Autre
+(61) Bonification Faire filière</t>
  </si>
  <si>
    <t>Calcul sur montant total éligible</t>
  </si>
  <si>
    <t>==&gt;Calcul par tènement
(58)Montant total dépenses éligibles 3 *(62) Taux de subvention global</t>
  </si>
  <si>
    <t>==&gt;Calcul par tènement
(58)Montant total dépenses éligibles 3 -(63) Montant total éligible d'aide de l'état</t>
  </si>
  <si>
    <t>Le demandeur doit pouvoir renseigner cette fiche diagnostic (annexe C)</t>
  </si>
  <si>
    <t xml:space="preserve">Une fiche par type de peuplement doit être renseignée
</t>
  </si>
  <si>
    <t>Quel lien avec l'ilot, l'itinéraire, le tènement défini dans le cadre de la demande d'aide (annexe G)?</t>
  </si>
  <si>
    <t>Quid de la liste des parcelles cadastrales concernées?</t>
  </si>
  <si>
    <t>Quid de la localisation des parcelles cadastrales concernées?</t>
  </si>
  <si>
    <t xml:space="preserve">Surface concernée par la présente fiche </t>
  </si>
  <si>
    <t>Partie I – Descriptif sylvicole</t>
  </si>
  <si>
    <t>Surface concernée à préciser (Dossier, ilot, itinéraire, tènement)</t>
  </si>
  <si>
    <t>Type de peuplement</t>
  </si>
  <si>
    <t>Taillis-simple</t>
  </si>
  <si>
    <t>Mélange taillis/futaie</t>
  </si>
  <si>
    <t>Futaie régulière</t>
  </si>
  <si>
    <t xml:space="preserve">Futaie sur souche   </t>
  </si>
  <si>
    <t xml:space="preserve">Futaie irrégulière </t>
  </si>
  <si>
    <t>Accrus</t>
  </si>
  <si>
    <t xml:space="preserve">Echec de plantation  </t>
  </si>
  <si>
    <t>Trouées</t>
  </si>
  <si>
    <r>
      <t>Le peuplement objet de la demande est-il encore sur pied au moment du diagnostic</t>
    </r>
    <r>
      <rPr>
        <b/>
        <sz val="10"/>
        <color rgb="FF000000"/>
        <rFont val="Calibri"/>
        <family val="2"/>
      </rPr>
      <t> </t>
    </r>
    <r>
      <rPr>
        <b/>
        <sz val="10"/>
        <color rgb="FF000000"/>
        <rFont val="Marianne"/>
        <family val="3"/>
      </rPr>
      <t>?</t>
    </r>
  </si>
  <si>
    <t xml:space="preserve">Type de peuplement </t>
  </si>
  <si>
    <t xml:space="preserve">date de la dernière coupe </t>
  </si>
  <si>
    <t xml:space="preserve">date du début de la coupe </t>
  </si>
  <si>
    <t>Affiché si  2= ouiContrôle sur format date
Saisie dans Calendrier</t>
  </si>
  <si>
    <t>Affiché si =2 NOnContrôle sur format date
Saisie dans Calendrier</t>
  </si>
  <si>
    <t>Champ (s) à afficher si 2 = en partie?</t>
  </si>
  <si>
    <t>La régénération naturelle est-elle présente?</t>
  </si>
  <si>
    <t>La régération naturelle est présente sous forme de</t>
  </si>
  <si>
    <t>La répartition de la régénération naturelle est répartie de manière…</t>
  </si>
  <si>
    <t>Forme régénération naturelle</t>
  </si>
  <si>
    <t xml:space="preserve">Rejets </t>
  </si>
  <si>
    <t>Semis</t>
  </si>
  <si>
    <t xml:space="preserve">Drageons </t>
  </si>
  <si>
    <t>Répartition régénération naturelle</t>
  </si>
  <si>
    <t xml:space="preserve">Dense  </t>
  </si>
  <si>
    <t>Clairsemée</t>
  </si>
  <si>
    <t>Bien répartie</t>
  </si>
  <si>
    <t>Affiché si 6= oui</t>
  </si>
  <si>
    <t>Affiché si 6 = oui</t>
  </si>
  <si>
    <t>Liste Annexe G</t>
  </si>
  <si>
    <t>Liste déroulante (idem annexe G)</t>
  </si>
  <si>
    <t>Calculé pour chaque essence sur la base du total des surfaces renseignées</t>
  </si>
  <si>
    <t>% du total Taux de couverture</t>
  </si>
  <si>
    <t>Quelle cohérence avec le total des surfaces de l'ilot, de l'itinéraire ou du tènement?</t>
  </si>
  <si>
    <t>Caractéristiques du peuplement</t>
  </si>
  <si>
    <r>
      <t>Diamètre moyen du peuplement principal</t>
    </r>
    <r>
      <rPr>
        <sz val="10"/>
        <color rgb="FF000000"/>
        <rFont val="Calibri"/>
        <family val="2"/>
      </rPr>
      <t> </t>
    </r>
    <r>
      <rPr>
        <sz val="10"/>
        <color rgb="FF000000"/>
        <rFont val="Marianne"/>
        <family val="3"/>
      </rPr>
      <t>(hors futaie irrégulière) :</t>
    </r>
  </si>
  <si>
    <t>Age du peuplement</t>
  </si>
  <si>
    <t>Hauteur dominante (en metres)</t>
  </si>
  <si>
    <t>Contrôle sur format numérique, nombre entier (&lt; à x années?)</t>
  </si>
  <si>
    <t>Contrôle sur format numérique, nombre entier (&lt; à x mètres)</t>
  </si>
  <si>
    <t>Diamètre moyen</t>
  </si>
  <si>
    <r>
      <t xml:space="preserve">classes 15 cm ou moins   </t>
    </r>
    <r>
      <rPr>
        <sz val="10"/>
        <color rgb="FF000000"/>
        <rFont val="MS Gothic"/>
        <family val="3"/>
      </rPr>
      <t/>
    </r>
  </si>
  <si>
    <t xml:space="preserve">classes 20 à 25 cm    </t>
  </si>
  <si>
    <t xml:space="preserve">classes 30 à 45 cm  </t>
  </si>
  <si>
    <t>classes 50 cm</t>
  </si>
  <si>
    <t xml:space="preserve">classes 15 cm ou moins   </t>
  </si>
  <si>
    <t xml:space="preserve">Estimation de la valeur de la récolte de bois si peuplement sur pied : </t>
  </si>
  <si>
    <t xml:space="preserve">montant de la vente de bois lors de la récolte si peuplement déjà coupé                  </t>
  </si>
  <si>
    <t xml:space="preserve">Affiché si 2 = oui
Contrôle sur format monétaire 2 décimales
</t>
  </si>
  <si>
    <t xml:space="preserve">Affiché si 2 = non
Contrôle sur format monétaire 2 décimales
</t>
  </si>
  <si>
    <t>Partie II– Volet et opération (ne remplir qu’un seul volet par fiche diagnostic)</t>
  </si>
  <si>
    <t>A adapter en fonction du nouveau cahier des charges "Fonds pérenne"</t>
  </si>
  <si>
    <t>Volet du peuplement</t>
  </si>
  <si>
    <t>Saisie libre</t>
  </si>
  <si>
    <t>Format %
Affiché si 15 = 1a</t>
  </si>
  <si>
    <t>Saisie libre ou Liste déroulante à proposer?</t>
  </si>
  <si>
    <t>Affiché si 15 = 1b</t>
  </si>
  <si>
    <t>Taux de mortalité sur la surface objet de la demande d’aide (1a)</t>
  </si>
  <si>
    <t>Taux de mortalité des tiges ou cépées (1b)</t>
  </si>
  <si>
    <t xml:space="preserve"> Cause de cette mortalité   (1b)</t>
  </si>
  <si>
    <t>Essences impactées(1b)</t>
  </si>
  <si>
    <t>Liste déroulante des essences?
Avec bouton ajouter une essence?</t>
  </si>
  <si>
    <r>
      <t>Date de l’incendie</t>
    </r>
    <r>
      <rPr>
        <sz val="10"/>
        <color rgb="FF000000"/>
        <rFont val="Calibri"/>
        <family val="2"/>
      </rPr>
      <t xml:space="preserve"> (1c)</t>
    </r>
  </si>
  <si>
    <t>Contrôle sur format calendrier
Affiché si 15= 1c</t>
  </si>
  <si>
    <t>La surface concernée par l’incendie représente plus de 80% de la surface et 20% des arbres dominants ou d’avenirs sont détruits (1c) :</t>
  </si>
  <si>
    <t>Affiché si 15 = 1c</t>
  </si>
  <si>
    <t>Un pare-feu a été mis en place à la demande d’une autorité publique (1c)</t>
  </si>
  <si>
    <t>Facteur biotique ou abiotique à l’origine de l’échec de plantation (1d) :</t>
  </si>
  <si>
    <t>Affiché si 15 = 1d</t>
  </si>
  <si>
    <t>L’échec de plantation est lié à un cas de force majeure (au sens de l’article L.1218 du code civil)-(1d)</t>
  </si>
  <si>
    <t>Format %
Affiché si 15 = 1d</t>
  </si>
  <si>
    <t>Saisie libre ou tranche à proposer?</t>
  </si>
  <si>
    <t>Taux de mortalité sur la surface objet de la demande d’aide (1d)</t>
  </si>
  <si>
    <t>Date de la plantation ayant échoué (mois/année) - (1d)</t>
  </si>
  <si>
    <t>Contrôle sur format calendrier
Affiché si 15= 1d</t>
  </si>
  <si>
    <t>% en nombre de tige</t>
  </si>
  <si>
    <t>27-bis</t>
  </si>
  <si>
    <t>27-ter</t>
  </si>
  <si>
    <t>% de la 
surface terrière</t>
  </si>
  <si>
    <t>volume bois fort</t>
  </si>
  <si>
    <t>Format %
Affiché si 15 = 2a
proposer le choix entre 27, 27 bis ou 27 ter?</t>
  </si>
  <si>
    <t>Format numérique 
unité m3?
Affiché si 15 = 2a
proposer le choix entre 27, 27 bis ou 27 ter?</t>
  </si>
  <si>
    <t xml:space="preserve"> Niveau de dépérissement  selon protocole DEPERIS  (% en nombre de tiges, de la 
surface terrière ou volume bois fort) *(2a) :
</t>
  </si>
  <si>
    <t>Origine du dépérissement (2a)</t>
  </si>
  <si>
    <t>Affiché si 15 = 2a</t>
  </si>
  <si>
    <t>Essences impactées(2a)</t>
  </si>
  <si>
    <t>L’avenir des essences objectifs du peuplement en place est-il compromis à l’horizon 2050 ?(2b)</t>
  </si>
  <si>
    <t>Affiché si 15 = 2b</t>
  </si>
  <si>
    <t>Composition en essences (y compris si régénération naturelle acquise)</t>
  </si>
  <si>
    <t>tiges de réserve</t>
  </si>
  <si>
    <t>pas de réserve</t>
  </si>
  <si>
    <t xml:space="preserve">30 ou moins             </t>
  </si>
  <si>
    <t>plus de 30</t>
  </si>
  <si>
    <t>Surface des reserves</t>
  </si>
  <si>
    <t xml:space="preserve">10 m²/ha ou moins </t>
  </si>
  <si>
    <t>plus de 10 m²/ha</t>
  </si>
  <si>
    <t>Recrus de plus de 10 ans</t>
  </si>
  <si>
    <t>Recrus de moins de 10 ans</t>
  </si>
  <si>
    <t xml:space="preserve">recrus issus de coupes de produits accidentels </t>
  </si>
  <si>
    <r>
      <t xml:space="preserve">Affiché si 15 = 3a
</t>
    </r>
    <r>
      <rPr>
        <b/>
        <u/>
        <sz val="11"/>
        <color rgb="FF000000"/>
        <rFont val="Calibri"/>
        <family val="2"/>
      </rPr>
      <t xml:space="preserve">et si </t>
    </r>
    <r>
      <rPr>
        <sz val="11"/>
        <color rgb="FF000000"/>
        <rFont val="Calibri"/>
        <family val="2"/>
      </rPr>
      <t>1 est différent de "</t>
    </r>
    <r>
      <rPr>
        <sz val="11"/>
        <color rgb="FFFF0000"/>
        <rFont val="Calibri"/>
        <family val="2"/>
      </rPr>
      <t>recru de plus de 10 ans" ou de" recrus issus de coupes de produits accidentels "</t>
    </r>
  </si>
  <si>
    <r>
      <t xml:space="preserve">Affiché si 15 = 3a
</t>
    </r>
    <r>
      <rPr>
        <b/>
        <u/>
        <sz val="11"/>
        <color rgb="FF000000"/>
        <rFont val="Calibri"/>
        <family val="2"/>
      </rPr>
      <t>et si 1 est différent de "recru de plus de 10 ans" ou de" recrus issus de coupes de produits accidentels "</t>
    </r>
  </si>
  <si>
    <r>
      <t xml:space="preserve">Affiché si 15 = 3a
</t>
    </r>
    <r>
      <rPr>
        <b/>
        <u/>
        <sz val="11"/>
        <color rgb="FF000000"/>
        <rFont val="Calibri"/>
        <family val="2"/>
      </rPr>
      <t>et si</t>
    </r>
    <r>
      <rPr>
        <sz val="11"/>
        <color rgb="FF000000"/>
        <rFont val="Calibri"/>
        <family val="2"/>
      </rPr>
      <t xml:space="preserve"> 1 est égal à "recru de plus de 10 ans" ou à " recrus issus de coupes de produits accidentels "</t>
    </r>
  </si>
  <si>
    <t>Nombre de tiges de réserves à l’hectare (3a) :</t>
  </si>
  <si>
    <t>Surface terrière des réserves (m2/ha)(3a) :</t>
  </si>
  <si>
    <t xml:space="preserve">Les bénéficiaires finaux de l’aide visés dans la demande sont-ils propriétaires depuis plus de 10 ans* (3a)? </t>
  </si>
  <si>
    <t>Quelle est l'origine du recru (3a)?</t>
  </si>
  <si>
    <t>Présence de 100 tiges d’avenir par ha susceptibles du produire du bois d’œuvre et bien réparties* (3a)?</t>
  </si>
  <si>
    <t>Affiché si 15 = 3a</t>
  </si>
  <si>
    <t>Futaie irrégulière comportant des trouées de moins de 5000 m2 *(3b)</t>
  </si>
  <si>
    <t>Affiché si 15 = 3b
Contrôle sur saisie dans 1 Type de peuplement?</t>
  </si>
  <si>
    <t>Lien et contrôle sur le volet saisi sur la demande d'aide pour chaque tènement?</t>
  </si>
  <si>
    <t xml:space="preserve">Surfaces repréentées par l'opération 1 "plantation en plein sur terrain nu après coupe" sur ce peuplement (3b) </t>
  </si>
  <si>
    <t xml:space="preserve">Surfaces repréentées par l'opération 2"plantation en enrichissements " sur ce peuplement (3b) </t>
  </si>
  <si>
    <t xml:space="preserve">Surfaces repréentées par l'opération 3"travaux sylvicoles " sur ce peuplement (3b) </t>
  </si>
  <si>
    <t xml:space="preserve">Surfaces repréentées par l'opération 4 "mise en place d’une régénération naturelle maîtrisée " sur ce peuplement (3b) </t>
  </si>
  <si>
    <t>unité ha
Contrôle sur format numérique 2 décimales</t>
  </si>
  <si>
    <r>
      <t>Partie III</t>
    </r>
    <r>
      <rPr>
        <b/>
        <sz val="11"/>
        <color rgb="FF000000"/>
        <rFont val="Calibri"/>
        <family val="2"/>
      </rPr>
      <t>-</t>
    </r>
    <r>
      <rPr>
        <b/>
        <sz val="11"/>
        <color rgb="FF000000"/>
        <rFont val="Marianne"/>
        <family val="3"/>
      </rPr>
      <t xml:space="preserve"> </t>
    </r>
    <r>
      <rPr>
        <b/>
        <sz val="11"/>
        <color rgb="FF000000"/>
        <rFont val="Arial"/>
        <family val="2"/>
      </rPr>
      <t>Diagnostic stationnel et projections climatiques </t>
    </r>
  </si>
  <si>
    <t>Texte 
(interdire les caractères spéciaux)</t>
  </si>
  <si>
    <t xml:space="preserve">Caractérisation de la station forestière : </t>
  </si>
  <si>
    <t>Méthode de diagnostic utilisée pour déterminer la vulnérabilité du peuplement : (volet 2)</t>
  </si>
  <si>
    <t>Méthode volet 2</t>
  </si>
  <si>
    <t>BIOCLIMSOL</t>
  </si>
  <si>
    <t>CLIMESSENCE</t>
  </si>
  <si>
    <t xml:space="preserve">Autre (précisez) </t>
  </si>
  <si>
    <t>Affiché si 15 = 2a ou 2b</t>
  </si>
  <si>
    <t>Méthode opération 1</t>
  </si>
  <si>
    <t xml:space="preserve">Guides stationnels et climatiques   </t>
  </si>
  <si>
    <t xml:space="preserve">Autre méthode permettant d’évaluer la compatibilité climatique à l’horizon 2050 (précisez) : </t>
  </si>
  <si>
    <t>Affiché si 37 est supérieur à 0</t>
  </si>
  <si>
    <t xml:space="preserve">Méthode de diagnostic sylvo-climatique utilisée (opération 1) : </t>
  </si>
  <si>
    <t>Essences objectifs identifiées comme adaptées au contexte réglementaire et aux conditions pédo-climatiques à l’horizon 2050 (opération 1)  :</t>
  </si>
  <si>
    <t xml:space="preserve">Liste des essences objectifs ressortant du diagnostic (au plus quatre essences par ordre d’adéquation décroissante) :      </t>
  </si>
  <si>
    <t>Liste déroulante à proposer?
Idem liste des essences?
Tableau à renseigner ligne par ligne Avec bouton ajouter une essence?</t>
  </si>
  <si>
    <t xml:space="preserve">Liste déroulante à proposer?
Idem liste des essences?
Tableau à renseigner ligne par ligne Avec bouton ajouter une essence? </t>
  </si>
  <si>
    <t>afficher un tableau à renseigner ligne par ligne
Un bouton permet d'ajouter une essence</t>
  </si>
  <si>
    <t xml:space="preserve">Le nombre d’essences compatibles permet d’atteindre les objectifs de diversification définis dans le Cahier des Charges ?    </t>
  </si>
  <si>
    <t xml:space="preserve">La disponibilité en plants sur les essences de diversification permet d’atteindre les objectifs de diversification définis dans le Cahier des Charges ? </t>
  </si>
  <si>
    <t>Si non, quelle(s) essence(s) n’est (ne sont) pas disponible(s) ? Tension dans la disponibilité en plants de chaque essence à justifier avec des éléments probants.</t>
  </si>
  <si>
    <t>Affiché si 47 = Non
Texte 
(interdire les caractères spéciaux)</t>
  </si>
  <si>
    <t>Essences retenues pour le projet (en commençant par l'essence principale) :</t>
  </si>
  <si>
    <t>Voir lien avec la demande d'aide</t>
  </si>
  <si>
    <t>Taux de diversification</t>
  </si>
  <si>
    <t>Voir lien avec la demande d'aide
A calculer par peuplement, ou tènement, ou itinéraire, ou ilot ou dossier?</t>
  </si>
  <si>
    <t>Cas des expérimentations </t>
  </si>
  <si>
    <t xml:space="preserve"> Situation d'expérimentation  de nouvelles essences</t>
  </si>
  <si>
    <t>nom de l’organisme scientifique partenaire</t>
  </si>
  <si>
    <t>Affiché si 51 = Non</t>
  </si>
  <si>
    <r>
      <t>Equilibre sylvo-cynégétique</t>
    </r>
    <r>
      <rPr>
        <b/>
        <sz val="10"/>
        <color rgb="FF000000"/>
        <rFont val="Calibri"/>
        <family val="2"/>
      </rPr>
      <t> </t>
    </r>
    <r>
      <rPr>
        <b/>
        <sz val="10"/>
        <color rgb="FF000000"/>
        <rFont val="Marianne"/>
        <family val="3"/>
      </rPr>
      <t>– niveau de pression des grands ongulés sur la végétation</t>
    </r>
  </si>
  <si>
    <t>Equilibre SC</t>
  </si>
  <si>
    <t>Faible</t>
  </si>
  <si>
    <t>Moyen</t>
  </si>
  <si>
    <t>Elevé</t>
  </si>
  <si>
    <t xml:space="preserve">niveau de pression des grands ongulés sur la végétation :      </t>
  </si>
  <si>
    <t xml:space="preserve">Partie IV - Diagnostic environnemental </t>
  </si>
  <si>
    <t>Les zonages environnementaux applicables sont identifiés et référencés à partir des couches cartographiques accessibles dans Cartogip. Le bénéficiaire s’assure de la compatibilité de son projet avec les prescriptions de ces zonages.</t>
  </si>
  <si>
    <t xml:space="preserve">Zonages de protection </t>
  </si>
  <si>
    <t xml:space="preserve">Conformité administrative </t>
  </si>
  <si>
    <t xml:space="preserve">Opération sylvicole impactant un Habitat Natura 2000 </t>
  </si>
  <si>
    <t xml:space="preserve">Si non, les opérations sylvicoles sont-elles autorisées par l’autorité compétente </t>
  </si>
  <si>
    <t xml:space="preserve">Opérations sylvicoles validées dans un DGD agréé au titre des articles L122-7 et 8 du code forestier </t>
  </si>
  <si>
    <t>Autorisation</t>
  </si>
  <si>
    <t>Oui</t>
  </si>
  <si>
    <t>Demande effectuée</t>
  </si>
  <si>
    <t>Affiché si 55 = Non</t>
  </si>
  <si>
    <t xml:space="preserve"> Identification d’éléments écologiques à conserver (pour les travaux en opération 1)
(Ces éléments à conserver seront cartographiés sur le plan de travaux (Annexe F) avec indication de la surface d'emprise de chaque élément) 
</t>
  </si>
  <si>
    <t xml:space="preserve">Eléments écologiques à conserver (descriptif) : 
</t>
  </si>
  <si>
    <t>☐ Je certifie l'exactitude des informations renseignées dans la présente fiche diagnostic.</t>
  </si>
  <si>
    <t>A regrouper avec autres attestations et certifications demandées pour valider la demande</t>
  </si>
  <si>
    <t xml:space="preserve">Date et signature [de l'Office national des forêts (ONF), d'un expert forestier ou d'un gestionnaire forestier professionnel (GFP)]
</t>
  </si>
  <si>
    <t>Quid signature de l'expert forestier?</t>
  </si>
  <si>
    <t>Barème Fonds Pérenne 2024 (avec 3 entretiens)</t>
  </si>
  <si>
    <r>
      <t xml:space="preserve">Plantation de résineux Landes de Gascogne
</t>
    </r>
    <r>
      <rPr>
        <b/>
        <sz val="11"/>
        <color theme="1"/>
        <rFont val="Calibri"/>
        <family val="2"/>
        <scheme val="minor"/>
      </rPr>
      <t>(SER F21)</t>
    </r>
  </si>
  <si>
    <r>
      <t xml:space="preserve">Plantation toutes essences PLAINES
</t>
    </r>
    <r>
      <rPr>
        <b/>
        <sz val="11"/>
        <rFont val="Calibri"/>
        <family val="2"/>
        <scheme val="minor"/>
      </rPr>
      <t xml:space="preserve">Hors zones A </t>
    </r>
    <r>
      <rPr>
        <b/>
        <sz val="14"/>
        <rFont val="Calibri"/>
        <family val="2"/>
        <scheme val="minor"/>
      </rPr>
      <t xml:space="preserve">
</t>
    </r>
    <r>
      <rPr>
        <b/>
        <sz val="11"/>
        <rFont val="Calibri"/>
        <family val="2"/>
        <scheme val="minor"/>
      </rPr>
      <t>(GRECO A, B, C, F et L)</t>
    </r>
  </si>
  <si>
    <r>
      <t xml:space="preserve">Plantation de peupliers
</t>
    </r>
    <r>
      <rPr>
        <b/>
        <sz val="11"/>
        <color theme="1"/>
        <rFont val="Calibri"/>
        <family val="2"/>
        <scheme val="minor"/>
      </rPr>
      <t>(GRECO A, B, C, F et L)</t>
    </r>
  </si>
  <si>
    <r>
      <t xml:space="preserve">Barème travaux principaux en €/ha </t>
    </r>
    <r>
      <rPr>
        <sz val="14"/>
        <color theme="1"/>
        <rFont val="Calibri"/>
        <family val="2"/>
        <scheme val="minor"/>
      </rPr>
      <t>(préparation, plants et plantation, premiers entretiens)</t>
    </r>
  </si>
  <si>
    <t>Autres pins</t>
  </si>
  <si>
    <r>
      <t>Protections individuelles anti-gibier (</t>
    </r>
    <r>
      <rPr>
        <sz val="14"/>
        <color theme="1"/>
        <rFont val="Calibri"/>
        <family val="2"/>
      </rPr>
      <t>≥</t>
    </r>
    <r>
      <rPr>
        <sz val="14"/>
        <color theme="1"/>
        <rFont val="Calibri"/>
        <family val="2"/>
        <scheme val="minor"/>
      </rPr>
      <t>1,20m)* ou d'un coût équivalent</t>
    </r>
  </si>
  <si>
    <t>Nombre minimum de plants par placeau et ratios initiaux</t>
  </si>
  <si>
    <r>
      <t xml:space="preserve">PLAINE
</t>
    </r>
    <r>
      <rPr>
        <b/>
        <sz val="14"/>
        <rFont val="Calibri"/>
        <family val="2"/>
        <scheme val="minor"/>
      </rPr>
      <t xml:space="preserve">
</t>
    </r>
    <r>
      <rPr>
        <b/>
        <sz val="11"/>
        <rFont val="Calibri"/>
        <family val="2"/>
        <scheme val="minor"/>
      </rPr>
      <t>(GRECO A, B, C, F et L)</t>
    </r>
  </si>
  <si>
    <t>réintroduction de la ligne pin martime et taeda mais avec seulement prise en compte de la différence de prix des plants avec les autres pins d'après FCBA 2024</t>
  </si>
  <si>
    <t>recalcul pin maritime</t>
  </si>
  <si>
    <t>nb de plts</t>
  </si>
  <si>
    <t>P/U</t>
  </si>
  <si>
    <t>€ / plc</t>
  </si>
  <si>
    <t>écart pin maritime /plc</t>
  </si>
  <si>
    <r>
      <t xml:space="preserve">Barème travaux principaux en € par placeau 
</t>
    </r>
    <r>
      <rPr>
        <sz val="14"/>
        <color theme="1"/>
        <rFont val="Calibri"/>
        <family val="2"/>
        <scheme val="minor"/>
      </rPr>
      <t>(préparation, plants et plantation, 3 entretiens)</t>
    </r>
  </si>
  <si>
    <t>pm</t>
  </si>
  <si>
    <t>autres pins</t>
  </si>
  <si>
    <r>
      <t>Cloisonnement 4m de large  (</t>
    </r>
    <r>
      <rPr>
        <b/>
        <sz val="14"/>
        <color theme="1"/>
        <rFont val="Calibri"/>
        <family val="2"/>
        <scheme val="minor"/>
      </rPr>
      <t>en €/m de long</t>
    </r>
    <r>
      <rPr>
        <sz val="14"/>
        <color theme="1"/>
        <rFont val="Calibri"/>
        <family val="2"/>
        <scheme val="minor"/>
      </rPr>
      <t>)</t>
    </r>
  </si>
  <si>
    <r>
      <t>Répulsif anti-gibier (</t>
    </r>
    <r>
      <rPr>
        <b/>
        <sz val="14"/>
        <color theme="1"/>
        <rFont val="Calibri"/>
        <family val="2"/>
        <scheme val="minor"/>
      </rPr>
      <t>en €/placeau</t>
    </r>
    <r>
      <rPr>
        <sz val="14"/>
        <color theme="1"/>
        <rFont val="Calibri"/>
        <family val="2"/>
        <scheme val="minor"/>
      </rPr>
      <t>)</t>
    </r>
  </si>
  <si>
    <r>
      <t>Protections individuelles anti-gibier (</t>
    </r>
    <r>
      <rPr>
        <sz val="14"/>
        <color theme="1"/>
        <rFont val="Calibri"/>
        <family val="2"/>
      </rPr>
      <t>≥</t>
    </r>
    <r>
      <rPr>
        <sz val="14"/>
        <color theme="1"/>
        <rFont val="Calibri"/>
        <family val="2"/>
        <scheme val="minor"/>
      </rPr>
      <t>1,20m)* ou d'un coût équivalent  (</t>
    </r>
    <r>
      <rPr>
        <b/>
        <sz val="14"/>
        <color theme="1"/>
        <rFont val="Calibri"/>
        <family val="2"/>
        <scheme val="minor"/>
      </rPr>
      <t>en €/placeau</t>
    </r>
    <r>
      <rPr>
        <sz val="14"/>
        <color theme="1"/>
        <rFont val="Calibri"/>
        <family val="2"/>
        <scheme val="minor"/>
      </rPr>
      <t>)</t>
    </r>
  </si>
  <si>
    <r>
      <t>Clôture anti-gibier ( ≥ 1,8 m) sur le périmètre enrichi** (</t>
    </r>
    <r>
      <rPr>
        <b/>
        <sz val="14"/>
        <color theme="1"/>
        <rFont val="Calibri"/>
        <family val="2"/>
        <scheme val="minor"/>
      </rPr>
      <t>en €/ha</t>
    </r>
    <r>
      <rPr>
        <sz val="14"/>
        <color theme="1"/>
        <rFont val="Calibri"/>
        <family val="2"/>
        <scheme val="minor"/>
      </rPr>
      <t>),</t>
    </r>
    <r>
      <rPr>
        <b/>
        <sz val="14"/>
        <color theme="1"/>
        <rFont val="Calibri"/>
        <family val="2"/>
        <scheme val="minor"/>
      </rPr>
      <t xml:space="preserve"> uniquement à partir de 80 placeaux/ha et 16 plants/placeau</t>
    </r>
  </si>
  <si>
    <t>en jaune = valeurs de référence retenues</t>
  </si>
  <si>
    <t>Maîtrise d’œuvre</t>
  </si>
  <si>
    <t>MO.R</t>
  </si>
  <si>
    <t>R8</t>
  </si>
  <si>
    <t>R7</t>
  </si>
  <si>
    <t>R6</t>
  </si>
  <si>
    <t>R5</t>
  </si>
  <si>
    <t>R4</t>
  </si>
  <si>
    <t>R3</t>
  </si>
  <si>
    <t>Pins</t>
  </si>
  <si>
    <t>R2</t>
  </si>
  <si>
    <t>Pin maritime, Pin taeda des Charentes</t>
  </si>
  <si>
    <t>R1.B</t>
  </si>
  <si>
    <t>Pin maritime, Pin taeda des Landes</t>
  </si>
  <si>
    <t>R1.A</t>
  </si>
  <si>
    <t>montagne</t>
  </si>
  <si>
    <t>plaine</t>
  </si>
  <si>
    <t>€/plt 2024</t>
  </si>
  <si>
    <t>Evolution 2022 / 2024</t>
  </si>
  <si>
    <t>Retenu 2024</t>
  </si>
  <si>
    <t>Total €/plt (avec moyenne plaine/montagne)</t>
  </si>
  <si>
    <t>Coûts 2024 plantation + 1 entretien sur ligne</t>
  </si>
  <si>
    <t>Fourniture plants</t>
  </si>
  <si>
    <t>Montant 2022 du forfait au plant (€) HT</t>
  </si>
  <si>
    <t>Groupe d’essences</t>
  </si>
  <si>
    <t>3c</t>
  </si>
  <si>
    <t>CS2C</t>
  </si>
  <si>
    <t>CS2D &gt;10ha</t>
  </si>
  <si>
    <t>CS3D &gt;10ha</t>
  </si>
  <si>
    <t>CS4D &gt;10ha</t>
  </si>
  <si>
    <t>CS5D &gt;10ha</t>
  </si>
  <si>
    <t>CS6D &gt;10ha</t>
  </si>
  <si>
    <t>CS7D &gt;10ha</t>
  </si>
  <si>
    <t>Scolytes</t>
  </si>
  <si>
    <t>Majoration scolytes et bois de crise</t>
  </si>
  <si>
    <t>Maitrise d'œuvre</t>
  </si>
  <si>
    <t>Tranche surface</t>
  </si>
  <si>
    <t>10-20ha</t>
  </si>
  <si>
    <t>Part fixe</t>
  </si>
  <si>
    <t>% couts HT travaux principaux</t>
  </si>
  <si>
    <r>
      <t>Part fixe 1500 € si surface totale</t>
    </r>
    <r>
      <rPr>
        <b/>
        <sz val="11"/>
        <color rgb="FF0070C0"/>
        <rFont val="Calibri"/>
        <family val="2"/>
      </rPr>
      <t xml:space="preserve"> &lt;10ha</t>
    </r>
  </si>
  <si>
    <t>Tranche de surface MOE</t>
  </si>
  <si>
    <t>Tranche surface MOE</t>
  </si>
  <si>
    <t>Peuplements sinistrés
(biotique)</t>
  </si>
  <si>
    <t>Peuplements
sinistrés
(abiotique)</t>
  </si>
  <si>
    <t>Peuplements pauvres
non améliorables</t>
  </si>
  <si>
    <t>Peuplements pauvres 
améliorables</t>
  </si>
  <si>
    <t>peuplements de conditions d’exploitation difficiles</t>
  </si>
  <si>
    <t>Vérification saisie ténement</t>
  </si>
  <si>
    <t>it1</t>
  </si>
  <si>
    <t>incompatibilité</t>
  </si>
  <si>
    <t>2b1</t>
  </si>
  <si>
    <t>1c5</t>
  </si>
  <si>
    <t>3b1</t>
  </si>
  <si>
    <t>3b4</t>
  </si>
  <si>
    <t>3b5</t>
  </si>
  <si>
    <t>3c1</t>
  </si>
  <si>
    <t>3b2f</t>
  </si>
  <si>
    <t>3b2s</t>
  </si>
  <si>
    <t>ilot</t>
  </si>
  <si>
    <t>itineraire</t>
  </si>
  <si>
    <t>it2</t>
  </si>
  <si>
    <t>it3</t>
  </si>
  <si>
    <t>it4</t>
  </si>
  <si>
    <t>it5</t>
  </si>
  <si>
    <t>it6</t>
  </si>
  <si>
    <t>it7</t>
  </si>
  <si>
    <t>it8</t>
  </si>
  <si>
    <t>it9</t>
  </si>
  <si>
    <t>it10</t>
  </si>
  <si>
    <t>it11</t>
  </si>
  <si>
    <t>it12</t>
  </si>
  <si>
    <t>it13</t>
  </si>
  <si>
    <t>it14</t>
  </si>
  <si>
    <t>it15</t>
  </si>
  <si>
    <t>it16</t>
  </si>
  <si>
    <t>it17</t>
  </si>
  <si>
    <t>it18</t>
  </si>
  <si>
    <t>it19</t>
  </si>
  <si>
    <t>it20</t>
  </si>
  <si>
    <t>Plafond Protection gibier</t>
  </si>
  <si>
    <t>Données regarnis</t>
  </si>
  <si>
    <t>Tvx principaux</t>
  </si>
  <si>
    <t>€/plant</t>
  </si>
  <si>
    <t>Opération 5</t>
  </si>
  <si>
    <t>CS1C</t>
  </si>
  <si>
    <t>CS1D</t>
  </si>
  <si>
    <t>CS1E</t>
  </si>
  <si>
    <t>Vérification compatibilité volet et opérations</t>
  </si>
  <si>
    <t>Total nombre de plants (Opération  5)</t>
  </si>
  <si>
    <t>Surface de l'itinéraire sans ses éléments écologiques</t>
  </si>
  <si>
    <t>Montant pour opération 5</t>
  </si>
  <si>
    <t>Surface des éléments écologiques plafonnée 10% (ha)</t>
  </si>
  <si>
    <t>Surface diversification (%)</t>
  </si>
  <si>
    <t>bareme en plein corrigé</t>
  </si>
  <si>
    <t xml:space="preserve"> &gt;10ha</t>
  </si>
  <si>
    <t>CS1A&lt;4ha</t>
  </si>
  <si>
    <t>CS2A&lt;4ha</t>
  </si>
  <si>
    <t>CS3A&lt;4ha</t>
  </si>
  <si>
    <t>CS4A&lt;4ha</t>
  </si>
  <si>
    <t>CS5A&lt;4ha</t>
  </si>
  <si>
    <t>CS6A&lt;4ha</t>
  </si>
  <si>
    <t>CS7A&lt;4ha</t>
  </si>
  <si>
    <t>CS8A&lt;4ha</t>
  </si>
  <si>
    <t>CS1A4-10ha</t>
  </si>
  <si>
    <t>CS2A4-10ha</t>
  </si>
  <si>
    <t>CS3A4-10ha</t>
  </si>
  <si>
    <t>CS5A4-10ha</t>
  </si>
  <si>
    <t>CS6A4-10ha</t>
  </si>
  <si>
    <t>CS7A4-10ha</t>
  </si>
  <si>
    <t>CS8A4-10ha</t>
  </si>
  <si>
    <t>CS2A &gt;10ha</t>
  </si>
  <si>
    <t>CS4A &gt;10ha</t>
  </si>
  <si>
    <t>CS6A &gt;10ha</t>
  </si>
  <si>
    <t>CS7A &gt;10ha</t>
  </si>
  <si>
    <t>CS1B&lt;4ha</t>
  </si>
  <si>
    <t>CS2B&lt;4ha</t>
  </si>
  <si>
    <t>CS3B&lt;4ha</t>
  </si>
  <si>
    <t>CS4B&lt;4ha</t>
  </si>
  <si>
    <t>CS5B&lt;4ha</t>
  </si>
  <si>
    <t>CS6B&lt;4ha</t>
  </si>
  <si>
    <t>CS7B&lt;4ha</t>
  </si>
  <si>
    <t>CS8B&lt;4ha</t>
  </si>
  <si>
    <t>CS1B4-10ha</t>
  </si>
  <si>
    <t>CS2B4-10ha</t>
  </si>
  <si>
    <t>CS3B4-10ha</t>
  </si>
  <si>
    <t>CS4B4-10ha</t>
  </si>
  <si>
    <t>CS5B4-10ha</t>
  </si>
  <si>
    <t>CS6B4-10ha</t>
  </si>
  <si>
    <t>CS7B4-10ha</t>
  </si>
  <si>
    <t>CS8B4-10ha</t>
  </si>
  <si>
    <t>CS2B &gt;10ha</t>
  </si>
  <si>
    <t>CS3B &gt;10ha</t>
  </si>
  <si>
    <t>CS4B &gt;10ha</t>
  </si>
  <si>
    <t>CS5B &gt;10ha</t>
  </si>
  <si>
    <t>CS6B &gt;10ha</t>
  </si>
  <si>
    <t>CS7B &gt;10ha</t>
  </si>
  <si>
    <t>CS1C&lt;4ha</t>
  </si>
  <si>
    <t>CS2C&lt;4ha</t>
  </si>
  <si>
    <t>CS3C&lt;4ha</t>
  </si>
  <si>
    <t>CS4C&lt;4ha</t>
  </si>
  <si>
    <t>CS5C&lt;4ha</t>
  </si>
  <si>
    <t>CS6C&lt;4ha</t>
  </si>
  <si>
    <t>CS7C&lt;4ha</t>
  </si>
  <si>
    <t>CS8C&lt;4ha</t>
  </si>
  <si>
    <t>CS1C4-10ha</t>
  </si>
  <si>
    <t>CS2C4-10ha</t>
  </si>
  <si>
    <t>CS3C4-10ha</t>
  </si>
  <si>
    <t>CS4C4-10ha</t>
  </si>
  <si>
    <t>CS5C4-10ha</t>
  </si>
  <si>
    <t>CS6C4-10ha</t>
  </si>
  <si>
    <t>CS7C4-10ha</t>
  </si>
  <si>
    <t>CS8C4-10ha</t>
  </si>
  <si>
    <t>CS2C &gt;10ha</t>
  </si>
  <si>
    <t>CS3C &gt;10ha</t>
  </si>
  <si>
    <t>CS4C &gt;10ha</t>
  </si>
  <si>
    <t>CS5C &gt;10ha</t>
  </si>
  <si>
    <t>CS6C &gt;10ha</t>
  </si>
  <si>
    <t>CS7C &gt;10ha</t>
  </si>
  <si>
    <t>CS1D&lt;4ha</t>
  </si>
  <si>
    <t>CS2D&lt;4ha</t>
  </si>
  <si>
    <t>CS3D&lt;4ha</t>
  </si>
  <si>
    <t>CS4D&lt;4ha</t>
  </si>
  <si>
    <t>CS5D&lt;4ha</t>
  </si>
  <si>
    <t>CS6D&lt;4ha</t>
  </si>
  <si>
    <t>CS7D&lt;4ha</t>
  </si>
  <si>
    <t>CS8D&lt;4ha</t>
  </si>
  <si>
    <t>CS1D4-10ha</t>
  </si>
  <si>
    <t>CS2D4-10ha</t>
  </si>
  <si>
    <t>CS3D4-10ha</t>
  </si>
  <si>
    <t>CS4D4-10ha</t>
  </si>
  <si>
    <t>CS5D4-10ha</t>
  </si>
  <si>
    <t>CS6D4-10ha</t>
  </si>
  <si>
    <t>CS7D4-10ha</t>
  </si>
  <si>
    <t>CS8D4-10ha</t>
  </si>
  <si>
    <t>CS1E&lt;4ha</t>
  </si>
  <si>
    <t>CS2E&lt;4ha</t>
  </si>
  <si>
    <t>CS3E&lt;4ha</t>
  </si>
  <si>
    <t>CS4E&lt;4ha</t>
  </si>
  <si>
    <t>CS5E&lt;4ha</t>
  </si>
  <si>
    <t>CS6E&lt;4ha</t>
  </si>
  <si>
    <t>CS7E&lt;4ha</t>
  </si>
  <si>
    <t>CS8E&lt;4ha</t>
  </si>
  <si>
    <t>CS1E4-10ha</t>
  </si>
  <si>
    <t>CS2E4-10ha</t>
  </si>
  <si>
    <t>CS3E4-10ha</t>
  </si>
  <si>
    <t>CS4E4-10ha</t>
  </si>
  <si>
    <t>CS5E4-10ha</t>
  </si>
  <si>
    <t>CS6E4-10ha</t>
  </si>
  <si>
    <t>CS7E4-10ha</t>
  </si>
  <si>
    <t>CS8E4-10ha</t>
  </si>
  <si>
    <t>CS1A&gt;10ha</t>
  </si>
  <si>
    <t>CS2A&gt;10ha</t>
  </si>
  <si>
    <t>CS4A&gt;10ha</t>
  </si>
  <si>
    <t>CS5A&gt;10ha</t>
  </si>
  <si>
    <t>CS6A&gt;10ha</t>
  </si>
  <si>
    <t>CS7A&gt;10ha</t>
  </si>
  <si>
    <t>CS8A&gt;10ha</t>
  </si>
  <si>
    <t>CS1B&gt;10ha</t>
  </si>
  <si>
    <t>CS2B&gt;10ha</t>
  </si>
  <si>
    <t>CS3B&gt;10ha</t>
  </si>
  <si>
    <t>CS4B&gt;10ha</t>
  </si>
  <si>
    <t>CS5B&gt;10ha</t>
  </si>
  <si>
    <t>CS6B&gt;10ha</t>
  </si>
  <si>
    <t>CS7B&gt;10ha</t>
  </si>
  <si>
    <t>CS8B&gt;10ha</t>
  </si>
  <si>
    <t>CS1C&gt;10ha</t>
  </si>
  <si>
    <t>CS2C&gt;10ha</t>
  </si>
  <si>
    <t>CS3C&gt;10ha</t>
  </si>
  <si>
    <t>CS4C&gt;10ha</t>
  </si>
  <si>
    <t>CS5C&gt;10ha</t>
  </si>
  <si>
    <t>CS6C&gt;10ha</t>
  </si>
  <si>
    <t>CS7C&gt;10ha</t>
  </si>
  <si>
    <t>CS8C&gt;10ha</t>
  </si>
  <si>
    <t>CS1D&gt;10ha</t>
  </si>
  <si>
    <t>CS2D&gt;10ha</t>
  </si>
  <si>
    <t>CS3D&gt;10ha</t>
  </si>
  <si>
    <t>CS4D&gt;10ha</t>
  </si>
  <si>
    <t>CS5D&gt;10ha</t>
  </si>
  <si>
    <t>CS6D&gt;10ha</t>
  </si>
  <si>
    <t>CS7D&gt;10ha</t>
  </si>
  <si>
    <t>CS8D&gt;10ha</t>
  </si>
  <si>
    <t>CS1E&gt;10ha</t>
  </si>
  <si>
    <t>CS2E&gt;10ha</t>
  </si>
  <si>
    <t>CS3E&gt;10ha</t>
  </si>
  <si>
    <t>CS4E&gt;10ha</t>
  </si>
  <si>
    <t>CS5E&gt;10ha</t>
  </si>
  <si>
    <t>CS6E&gt;10ha</t>
  </si>
  <si>
    <t>CS7E&gt;10ha</t>
  </si>
  <si>
    <t>CS8E&gt;10ha</t>
  </si>
  <si>
    <t>AOP1&lt;4ha</t>
  </si>
  <si>
    <t>AOP1&gt;10ha</t>
  </si>
  <si>
    <t>AOP2&lt;4ha</t>
  </si>
  <si>
    <t>AOP2&gt;10ha</t>
  </si>
  <si>
    <t>AOP3&lt;4ha</t>
  </si>
  <si>
    <t>AOP3&gt;10ha</t>
  </si>
  <si>
    <t>AOP4&lt;4ha</t>
  </si>
  <si>
    <t>AOP4&gt;10ha</t>
  </si>
  <si>
    <t>BOP1&lt;4ha</t>
  </si>
  <si>
    <t>BOP1&gt;10ha</t>
  </si>
  <si>
    <t>BOP2&gt;10ha</t>
  </si>
  <si>
    <t>BOP3&lt;4ha</t>
  </si>
  <si>
    <t>BOP3&gt;10ha</t>
  </si>
  <si>
    <t>BOP4&lt;4ha</t>
  </si>
  <si>
    <t>BOP4&gt;10ha</t>
  </si>
  <si>
    <t>COP1&lt;4ha</t>
  </si>
  <si>
    <t>COP1&gt;10ha</t>
  </si>
  <si>
    <t>COP2&lt;4ha</t>
  </si>
  <si>
    <t>COP2&gt;10ha</t>
  </si>
  <si>
    <t>COP3&lt;4ha</t>
  </si>
  <si>
    <t>COP3&gt;10ha</t>
  </si>
  <si>
    <t>COP4&lt;4ha</t>
  </si>
  <si>
    <t>COP4&gt;10ha</t>
  </si>
  <si>
    <t>DOP1&lt;4ha</t>
  </si>
  <si>
    <t>DOP1&gt;10ha</t>
  </si>
  <si>
    <t>DOP2&lt;4ha</t>
  </si>
  <si>
    <t>DOP2&gt;10ha</t>
  </si>
  <si>
    <t>DOP3&lt;4ha</t>
  </si>
  <si>
    <t>DOP3&gt;10ha</t>
  </si>
  <si>
    <t>DOP4&lt;4ha</t>
  </si>
  <si>
    <t>DOP4&gt;10ha</t>
  </si>
  <si>
    <t>CS2A &lt;4ha</t>
  </si>
  <si>
    <t>CS3A &lt;4ha</t>
  </si>
  <si>
    <t>CS4A &lt;4ha</t>
  </si>
  <si>
    <t>CS5A &lt;4ha</t>
  </si>
  <si>
    <t>CS6A &lt;4ha</t>
  </si>
  <si>
    <t>CS7A &lt;4ha</t>
  </si>
  <si>
    <t>CS2B &lt;4ha</t>
  </si>
  <si>
    <t>CS3B &lt;4ha</t>
  </si>
  <si>
    <t>CS4B &lt;4ha</t>
  </si>
  <si>
    <t>CS5B &lt;4ha</t>
  </si>
  <si>
    <t>CS6B &lt;4ha</t>
  </si>
  <si>
    <t>CS7B &lt;4ha</t>
  </si>
  <si>
    <t>CS2C &lt;4ha</t>
  </si>
  <si>
    <t>CS3C &lt;4ha</t>
  </si>
  <si>
    <t>CS4C &lt;4ha</t>
  </si>
  <si>
    <t>CS5C &lt;4ha</t>
  </si>
  <si>
    <t>CS6C &lt;4ha</t>
  </si>
  <si>
    <t>CS7C &lt;4ha</t>
  </si>
  <si>
    <t>CS2D &lt;4ha</t>
  </si>
  <si>
    <t>CS3D &lt;4ha</t>
  </si>
  <si>
    <t>CS4D &lt;4ha</t>
  </si>
  <si>
    <t>CS5D &lt;4ha</t>
  </si>
  <si>
    <t>CS6D &lt;4ha</t>
  </si>
  <si>
    <t>CS7D &lt;4ha</t>
  </si>
  <si>
    <t>CS3A &gt;10ha</t>
  </si>
  <si>
    <t>CS5A &gt;10ha</t>
  </si>
  <si>
    <t>A&lt;4ha</t>
  </si>
  <si>
    <t>B&lt;4ha</t>
  </si>
  <si>
    <t>C&lt;4ha</t>
  </si>
  <si>
    <t>D&lt;4ha</t>
  </si>
  <si>
    <t>A&gt;10ha</t>
  </si>
  <si>
    <t>B&gt;10ha</t>
  </si>
  <si>
    <t>C&gt;10ha</t>
  </si>
  <si>
    <t>D&gt;10ha</t>
  </si>
  <si>
    <t>EOP3&gt;10ha</t>
  </si>
  <si>
    <t>EOP4&gt;10ha</t>
  </si>
  <si>
    <t>EOP3&lt;4ha</t>
  </si>
  <si>
    <t>EOP4&lt;4ha</t>
  </si>
  <si>
    <t>&gt;20ha</t>
  </si>
  <si>
    <t>Nb de plants demandés au titre de l'opération 5</t>
  </si>
  <si>
    <t>Somme opération 1</t>
  </si>
  <si>
    <t>Opération 2f</t>
  </si>
  <si>
    <t>Somme opération 2 f</t>
  </si>
  <si>
    <t>opération 2 s</t>
  </si>
  <si>
    <t>Chênes liège, sessile, pédonculé, pubescent et Châtaignier</t>
  </si>
  <si>
    <t xml:space="preserve">De même , une colonne ne peut pas comporter à la fois des opérations sur barême et des opérations sur devis </t>
  </si>
  <si>
    <t>dont surface de maintien des éléménts écologiques (opé 1) (ha)</t>
  </si>
  <si>
    <t>Montants travaux principaux calculés sur devis</t>
  </si>
  <si>
    <t>Vérification compatibilité surface</t>
  </si>
  <si>
    <t>Itinéraire - Saisie obligatoire</t>
  </si>
  <si>
    <t>Vérification saisie itinéraire</t>
  </si>
  <si>
    <t>Regrouper les itinéraires d'un seul tenant (moins de 30m) pour l'opération 1 (T1, T2)</t>
  </si>
  <si>
    <t>Montant éligible barème</t>
  </si>
  <si>
    <t>Montant dépenses protection gibier sur barème</t>
  </si>
  <si>
    <t>Montant dépenses des travaux principaux hors protection gibier sur barème</t>
  </si>
  <si>
    <t>Nombre de plants demandés au titre du devis-facture</t>
  </si>
  <si>
    <t>ds_nb_plants_bareme</t>
  </si>
  <si>
    <t>ds_nb_plants_devisfacture</t>
  </si>
  <si>
    <t>Volet (Si volet 1 pas de volet 2 et 3)</t>
  </si>
  <si>
    <t xml:space="preserve">Numéro d'opération </t>
  </si>
  <si>
    <t>Code barème Option (OP 2,3 ou 4)</t>
  </si>
  <si>
    <t xml:space="preserve">Attention un dossier comportant un volet 1 (1a,1b,1c) ne peut contenir de volets 2 et 3 en raison du régime d'aide qui lui est appliqué </t>
  </si>
  <si>
    <t>La ligne 10 "Regrouper les itinéraires d'un seul tenant (moins de 30m) en opération 1 = T1, T2" signifie que pour chaque ilot traité en opération 1 distant de moins de 30 mètres d'un autre îlot traité en opération 1, un numéro (de ténément) identique doit lui être attribué : ex : si l'ilôt 1 et l'ilôt 2 sont tous deux traités en opération 1 et que l'îlot 1 est distant de moins de 30 m de l'îlot 2, les deux porteront la mention "T1".</t>
  </si>
  <si>
    <t>Pour saisir les essences, dans les lignes 22 à 43, il faut saisir une ligne par essence, et pour les opérations 1 et 2, les essences à renseigner correspondent aux essences plantées; pour les opérations 3 et 4, les essences à renseigner correspondent aux essences travaillées.</t>
  </si>
  <si>
    <t>Le montant correspondant au maintien d'éléments écologiquesest calculé automatiquement la fin du tableau (ligne 105); ce montant correspond à 10% de l'assiette éligible de l'ensemble des surfaces travaillées en opération 1 pour un même dossier et proaratisé à l'ilot.</t>
  </si>
  <si>
    <t>OP3</t>
  </si>
  <si>
    <t>OP4</t>
  </si>
  <si>
    <t xml:space="preserve">                Surface totale travaillée(Ha) Hors surface écologique - Sauf opération 5</t>
  </si>
  <si>
    <t>Vérification des exigences de diversification (taux et nombre d'essences pour opération 1)</t>
  </si>
  <si>
    <t>Code de la Zone géographique pour les barèmes</t>
  </si>
  <si>
    <r>
      <t xml:space="preserve">
</t>
    </r>
    <r>
      <rPr>
        <b/>
        <u/>
        <sz val="11"/>
        <color theme="7" tint="-0.249977111117893"/>
        <rFont val="Calibri"/>
        <family val="2"/>
      </rPr>
      <t>OPERATION 5</t>
    </r>
    <r>
      <rPr>
        <b/>
        <sz val="11"/>
        <color theme="7" tint="-0.249977111117893"/>
        <rFont val="Calibri"/>
        <family val="2"/>
      </rPr>
      <t xml:space="preserve"> :
Travaux principaux hors options (regarnis) seule la maitrise d'œuvre est éligible en option pour l'opération 5</t>
    </r>
  </si>
  <si>
    <r>
      <rPr>
        <b/>
        <u/>
        <sz val="11"/>
        <color rgb="FF000000"/>
        <rFont val="Calibri"/>
        <family val="2"/>
      </rPr>
      <t>OPERATION 1 et 2s</t>
    </r>
    <r>
      <rPr>
        <b/>
        <sz val="11"/>
        <color rgb="FF000000"/>
        <rFont val="Calibri"/>
        <family val="2"/>
      </rPr>
      <t xml:space="preserve"> :
Travaux principaux hors options</t>
    </r>
  </si>
  <si>
    <r>
      <rPr>
        <b/>
        <u/>
        <sz val="11"/>
        <color rgb="FF7030A0"/>
        <rFont val="Calibri"/>
        <family val="2"/>
      </rPr>
      <t>OPERATION 2f</t>
    </r>
    <r>
      <rPr>
        <b/>
        <sz val="11"/>
        <color rgb="FF7030A0"/>
        <rFont val="Calibri"/>
        <family val="2"/>
      </rPr>
      <t xml:space="preserve"> : 
Travaux principaux hors options</t>
    </r>
  </si>
  <si>
    <t>Nombre de placeaux/ha</t>
  </si>
  <si>
    <t>montants calculés par coûts standards (CS) du barème plantation en plein (€)</t>
  </si>
  <si>
    <t>montants calculés par coûts standards (CS) du barème regarnis (forfait au plant) (€)</t>
  </si>
  <si>
    <t>Longueur de cloisonnement par ha (ml)</t>
  </si>
  <si>
    <t>Montants calculés par coûts standards (CS) du barème (€)</t>
  </si>
  <si>
    <r>
      <t>Coût barème(enrichissement 16)</t>
    </r>
    <r>
      <rPr>
        <b/>
        <sz val="11"/>
        <color rgb="FF000000"/>
        <rFont val="Calibri"/>
        <family val="2"/>
      </rPr>
      <t xml:space="preserve"> €/placeau</t>
    </r>
  </si>
  <si>
    <r>
      <t>Coût barème(enrichissement 9)</t>
    </r>
    <r>
      <rPr>
        <b/>
        <sz val="11"/>
        <color rgb="FF000000"/>
        <rFont val="Calibri"/>
        <family val="2"/>
      </rPr>
      <t xml:space="preserve"> €/placeau</t>
    </r>
  </si>
  <si>
    <r>
      <t xml:space="preserve">Taux barème (%) </t>
    </r>
    <r>
      <rPr>
        <sz val="11"/>
        <color rgb="FFFF0000"/>
        <rFont val="Calibri"/>
        <family val="2"/>
      </rPr>
      <t>= plafond pour devis</t>
    </r>
  </si>
  <si>
    <r>
      <rPr>
        <b/>
        <u/>
        <sz val="11"/>
        <color rgb="FF000000"/>
        <rFont val="Calibri"/>
        <family val="2"/>
      </rPr>
      <t>OPTIONS PROTECTION GIBIER</t>
    </r>
    <r>
      <rPr>
        <b/>
        <sz val="11"/>
        <color rgb="FF000000"/>
        <rFont val="Calibri"/>
        <family val="2"/>
      </rPr>
      <t xml:space="preserve"> :</t>
    </r>
    <r>
      <rPr>
        <sz val="11"/>
        <color rgb="FF000000"/>
        <rFont val="Calibri"/>
        <family val="2"/>
      </rPr>
      <t xml:space="preserve">
</t>
    </r>
    <r>
      <rPr>
        <b/>
        <u/>
        <sz val="11"/>
        <color rgb="FFFF0000"/>
        <rFont val="Calibri"/>
        <family val="2"/>
      </rPr>
      <t>ATTENTION !</t>
    </r>
    <r>
      <rPr>
        <u/>
        <sz val="11"/>
        <color rgb="FFFF0000"/>
        <rFont val="Calibri"/>
        <family val="2"/>
      </rPr>
      <t xml:space="preserve"> Le plafond des dépenses sur devis est limité à 40% du coût total des travaux</t>
    </r>
  </si>
  <si>
    <r>
      <rPr>
        <b/>
        <u/>
        <sz val="11"/>
        <color rgb="FF000000"/>
        <rFont val="Calibri"/>
        <family val="2"/>
      </rPr>
      <t>OPTION MAÎTRISE D'OEUVRE (MOE)</t>
    </r>
    <r>
      <rPr>
        <b/>
        <sz val="11"/>
        <color rgb="FF000000"/>
        <rFont val="Calibri"/>
        <family val="2"/>
      </rPr>
      <t xml:space="preserve"> :</t>
    </r>
  </si>
  <si>
    <t>MONTANT TOTAL TRAVAUX PRINCIPAUX ELIGIBLES</t>
  </si>
  <si>
    <t>MONTANT TOTAL OPTIONS PROTECTION ELIGIBLE</t>
  </si>
  <si>
    <t>MONTANT TOTAL MOE ELIGIBLE</t>
  </si>
  <si>
    <t>TAUX DE SUBVENTION GLOBAL</t>
  </si>
  <si>
    <t>Taux de subvention de base</t>
  </si>
  <si>
    <r>
      <t>Certification PEFC/FSC/Autre (</t>
    </r>
    <r>
      <rPr>
        <b/>
        <sz val="11"/>
        <color rgb="FF0070C0"/>
        <rFont val="Calibri"/>
        <family val="2"/>
      </rPr>
      <t>pour l'ensemble du dossier</t>
    </r>
    <r>
      <rPr>
        <b/>
        <sz val="11"/>
        <color rgb="FF000000"/>
        <rFont val="Calibri"/>
        <family val="2"/>
      </rPr>
      <t>)</t>
    </r>
  </si>
  <si>
    <r>
      <t>Critère faire filière (</t>
    </r>
    <r>
      <rPr>
        <b/>
        <sz val="11"/>
        <color rgb="FF0070C0"/>
        <rFont val="Calibri"/>
        <family val="2"/>
      </rPr>
      <t>pour l'ensemble du dossier</t>
    </r>
    <r>
      <rPr>
        <b/>
        <sz val="11"/>
        <color rgb="FF000000"/>
        <rFont val="Calibri"/>
        <family val="2"/>
      </rPr>
      <t>)</t>
    </r>
  </si>
  <si>
    <t>Majoration Scolytes (pour chaque ténement)</t>
  </si>
  <si>
    <r>
      <t xml:space="preserve">Surface de l'itinéraire technique (ha), </t>
    </r>
    <r>
      <rPr>
        <b/>
        <sz val="11"/>
        <color theme="7" tint="-0.249977111117893"/>
        <rFont val="Calibri"/>
        <family val="2"/>
      </rPr>
      <t>sauf opération 5</t>
    </r>
  </si>
  <si>
    <r>
      <rPr>
        <b/>
        <sz val="11"/>
        <color rgb="FF000000"/>
        <rFont val="Calibri"/>
        <family val="2"/>
      </rPr>
      <t xml:space="preserve">essences ↓   </t>
    </r>
    <r>
      <rPr>
        <sz val="11"/>
        <color rgb="FF000000"/>
        <rFont val="Calibri"/>
        <family val="2"/>
      </rPr>
      <t xml:space="preserve">                                                   unités →</t>
    </r>
  </si>
  <si>
    <r>
      <t xml:space="preserve">Détail par essences :
</t>
    </r>
    <r>
      <rPr>
        <b/>
        <u/>
        <sz val="11"/>
        <color theme="4" tint="-0.249977111117893"/>
        <rFont val="Calibri"/>
        <family val="2"/>
      </rPr>
      <t>- en surfaces</t>
    </r>
    <r>
      <rPr>
        <b/>
        <sz val="11"/>
        <color theme="4" tint="-0.249977111117893"/>
        <rFont val="Calibri"/>
        <family val="2"/>
      </rPr>
      <t xml:space="preserve"> pour les opérations 1 à 4 sur barème </t>
    </r>
    <r>
      <rPr>
        <b/>
        <sz val="11"/>
        <color rgb="FFFF0000"/>
        <rFont val="Calibri"/>
        <family val="2"/>
      </rPr>
      <t xml:space="preserve">ou sur devis
</t>
    </r>
    <r>
      <rPr>
        <b/>
        <sz val="11"/>
        <color theme="4" tint="-0.249977111117893"/>
        <rFont val="Calibri"/>
        <family val="2"/>
      </rPr>
      <t>- en</t>
    </r>
    <r>
      <rPr>
        <b/>
        <u/>
        <sz val="11"/>
        <color theme="4" tint="-0.249977111117893"/>
        <rFont val="Calibri"/>
        <family val="2"/>
      </rPr>
      <t xml:space="preserve"> nombre de plants</t>
    </r>
    <r>
      <rPr>
        <b/>
        <sz val="11"/>
        <color theme="4" tint="-0.249977111117893"/>
        <rFont val="Calibri"/>
        <family val="2"/>
      </rPr>
      <t xml:space="preserve"> pour l'opération 5</t>
    </r>
    <r>
      <rPr>
        <b/>
        <sz val="11"/>
        <color rgb="FF000000"/>
        <rFont val="Calibri"/>
        <family val="2"/>
      </rPr>
      <t xml:space="preserve">
</t>
    </r>
  </si>
  <si>
    <r>
      <rPr>
        <b/>
        <u/>
        <sz val="11"/>
        <color rgb="FF000000"/>
        <rFont val="Calibri"/>
        <family val="2"/>
      </rPr>
      <t>TAUX DE DIVERSIFICATION PAR TENEMENT</t>
    </r>
    <r>
      <rPr>
        <b/>
        <sz val="11"/>
        <color rgb="FF000000"/>
        <rFont val="Calibri"/>
        <family val="2"/>
      </rPr>
      <t xml:space="preserve"> (opération 1)</t>
    </r>
  </si>
  <si>
    <r>
      <t xml:space="preserve">montants calculés par coûts standards (CS) du barème enrichissement à </t>
    </r>
    <r>
      <rPr>
        <b/>
        <u/>
        <sz val="14"/>
        <color rgb="FF7030A0"/>
        <rFont val="Calibri"/>
        <family val="2"/>
      </rPr>
      <t>16 plant</t>
    </r>
    <r>
      <rPr>
        <u/>
        <sz val="14"/>
        <color rgb="FF7030A0"/>
        <rFont val="Calibri"/>
        <family val="2"/>
      </rPr>
      <t>s</t>
    </r>
    <r>
      <rPr>
        <sz val="11"/>
        <color rgb="FF7030A0"/>
        <rFont val="Calibri"/>
        <family val="2"/>
      </rPr>
      <t>/placeaux (€)</t>
    </r>
  </si>
  <si>
    <r>
      <t xml:space="preserve">montants calculés par coûts standards (CS) du barème enrichissement à </t>
    </r>
    <r>
      <rPr>
        <b/>
        <u/>
        <sz val="14"/>
        <color rgb="FF7030A0"/>
        <rFont val="Calibri"/>
        <family val="2"/>
      </rPr>
      <t>9 plant</t>
    </r>
    <r>
      <rPr>
        <u/>
        <sz val="14"/>
        <color rgb="FF7030A0"/>
        <rFont val="Calibri"/>
        <family val="2"/>
      </rPr>
      <t>s</t>
    </r>
    <r>
      <rPr>
        <sz val="11"/>
        <color rgb="FF7030A0"/>
        <rFont val="Calibri"/>
        <family val="2"/>
      </rPr>
      <t>/placeaux (€)</t>
    </r>
  </si>
  <si>
    <r>
      <rPr>
        <b/>
        <sz val="11"/>
        <color rgb="FFFF0000"/>
        <rFont val="Calibri"/>
        <family val="2"/>
      </rPr>
      <t>Devis</t>
    </r>
    <r>
      <rPr>
        <b/>
        <sz val="11"/>
        <color rgb="FFFF0066"/>
        <rFont val="Calibri"/>
        <family val="2"/>
      </rPr>
      <t xml:space="preserve"> </t>
    </r>
    <r>
      <rPr>
        <b/>
        <sz val="11"/>
        <color theme="1"/>
        <rFont val="Calibri"/>
        <family val="2"/>
      </rPr>
      <t>ou</t>
    </r>
    <r>
      <rPr>
        <b/>
        <sz val="11"/>
        <color rgb="FF000000"/>
        <rFont val="Calibri"/>
        <family val="2"/>
      </rPr>
      <t xml:space="preserve"> Barème</t>
    </r>
  </si>
  <si>
    <r>
      <rPr>
        <b/>
        <u/>
        <sz val="11"/>
        <color rgb="FF7030A0"/>
        <rFont val="Calibri"/>
        <family val="2"/>
      </rPr>
      <t>OPERATION 2f :</t>
    </r>
    <r>
      <rPr>
        <b/>
        <sz val="11"/>
        <color rgb="FF7030A0"/>
        <rFont val="Calibri"/>
        <family val="2"/>
      </rPr>
      <t xml:space="preserve">
travaux accessoires de cloisonnement</t>
    </r>
  </si>
  <si>
    <r>
      <rPr>
        <u/>
        <sz val="11"/>
        <rFont val="Calibri"/>
        <family val="2"/>
      </rPr>
      <t>1 colonne par itinéraire technique (plusieurs colonnes possibles pour un même ilot) - Un Ilot correspond à des surfaces travaillées contigues pour une opération et un volet</t>
    </r>
    <r>
      <rPr>
        <u/>
        <sz val="11"/>
        <color rgb="FF000000"/>
        <rFont val="Calibri"/>
        <family val="2"/>
      </rPr>
      <t xml:space="preserve">
</t>
    </r>
  </si>
  <si>
    <t>La saisie s'effectue dans les cases sur fond vert.</t>
  </si>
  <si>
    <t>Les cases en police jaune ne doivent être remplies que pour l'opération 5 (regarnis).</t>
  </si>
  <si>
    <t>Les cases en police violette ne doivent être remplies que pour l'opération 2f (enrichissement fin).</t>
  </si>
  <si>
    <t>Les cases en police rouge ne doivent être remplies que pour les opérations sur devis/facture.</t>
  </si>
  <si>
    <t>Somme opération 2 s</t>
  </si>
  <si>
    <t>Opération 3</t>
  </si>
  <si>
    <t>opération 4</t>
  </si>
  <si>
    <t>Montant subvention éligible</t>
  </si>
  <si>
    <t>Montant prévisionnel total de subvention</t>
  </si>
  <si>
    <t>CS4A4-10ha</t>
  </si>
  <si>
    <t>CS3A&gt;10ha</t>
  </si>
  <si>
    <t>Renouvellement forestier - France Nation Verte - Annexe G Demande d'aide</t>
  </si>
  <si>
    <t>Coût devis options €/ha</t>
  </si>
  <si>
    <t>Coût devis €/ha (toutes opérations, hors protection gibier et MOE)</t>
  </si>
  <si>
    <r>
      <t xml:space="preserve">Plantation toutes essences MONTAGNES
</t>
    </r>
    <r>
      <rPr>
        <b/>
        <sz val="11"/>
        <rFont val="Calibri"/>
        <family val="2"/>
        <scheme val="minor"/>
      </rPr>
      <t>(GRECO D, E, G, H, I, J et K)</t>
    </r>
  </si>
  <si>
    <r>
      <t xml:space="preserve">MONTAGNE
</t>
    </r>
    <r>
      <rPr>
        <b/>
        <sz val="11"/>
        <rFont val="Calibri"/>
        <family val="2"/>
        <scheme val="minor"/>
      </rPr>
      <t>(GRECO D, E, G, H, I, J et K)</t>
    </r>
  </si>
  <si>
    <r>
      <t>Barème enrichissement Fonds pérenne 2024</t>
    </r>
    <r>
      <rPr>
        <sz val="12"/>
        <color theme="1"/>
        <rFont val="Calibri"/>
        <family val="2"/>
        <scheme val="minor"/>
      </rPr>
      <t xml:space="preserve"> </t>
    </r>
    <r>
      <rPr>
        <b/>
        <sz val="18"/>
        <color theme="1"/>
        <rFont val="Calibri"/>
        <family val="2"/>
        <scheme val="minor"/>
      </rPr>
      <t xml:space="preserve">: coûts standards par placeau selon 2 tailles, hors cloisonnement </t>
    </r>
    <r>
      <rPr>
        <sz val="12"/>
        <color theme="1"/>
        <rFont val="Calibri"/>
        <family val="2"/>
        <scheme val="minor"/>
      </rPr>
      <t>(cf. Options)</t>
    </r>
    <r>
      <rPr>
        <b/>
        <sz val="18"/>
        <color theme="1"/>
        <rFont val="Calibri"/>
        <family val="2"/>
        <scheme val="minor"/>
      </rPr>
      <t xml:space="preserve">
</t>
    </r>
    <r>
      <rPr>
        <sz val="12"/>
        <color theme="1"/>
        <rFont val="Calibri"/>
        <family val="2"/>
        <scheme val="minor"/>
      </rPr>
      <t>(coûts établis par application d'un ratio à chacun des coûts standards du barème en plein)</t>
    </r>
  </si>
  <si>
    <t>Version 19 en date du 02/12/2025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</si>
</sst>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quot; €&quot;"/>
    <numFmt numFmtId="165" formatCode="#,##0.00&quot; €&quot;"/>
    <numFmt numFmtId="166" formatCode="#,##0.00&quot;   &quot;"/>
    <numFmt numFmtId="167" formatCode="0.000"/>
    <numFmt numFmtId="168" formatCode="0.0"/>
    <numFmt numFmtId="169" formatCode="#,##0.00&quot; &quot;;&quot;-&quot;#,##0.00&quot; &quot;"/>
    <numFmt numFmtId="170" formatCode="#,##0.000"/>
    <numFmt numFmtId="171" formatCode="#,##0.00&quot; €&quot;;[Red]&quot;-&quot;#,##0.00&quot; €&quot;"/>
    <numFmt numFmtId="172" formatCode="#,##0.00&quot; &quot;[$€-40C]"/>
    <numFmt numFmtId="173" formatCode="#,##0&quot;    &quot;;#,##0&quot;    &quot;;&quot;-    &quot;;@&quot; &quot;"/>
    <numFmt numFmtId="174" formatCode="&quot; &quot;#,##0.00&quot; &quot;;&quot;-&quot;#,##0.00&quot; &quot;;&quot; &quot;&quot;-&quot;#&quot; &quot;;&quot; &quot;@&quot; &quot;"/>
    <numFmt numFmtId="175" formatCode="#,##0.00&quot;  &quot;;&quot;-&quot;#,##0.00&quot;  &quot;"/>
    <numFmt numFmtId="176" formatCode="_-* #,##0\ _€_-;\-* #,##0\ _€_-;_-* &quot;-&quot;\ _€_-;_-@_-"/>
    <numFmt numFmtId="177" formatCode="_-* #,##0.00\ _€_-;\-* #,##0.00\ _€_-;_-* &quot;-&quot;\ _€_-;_-@_-"/>
    <numFmt numFmtId="178" formatCode="_-* #,##0.0\ _€_-;\-* #,##0.0\ _€_-;_-* &quot;-&quot;\ _€_-;_-@_-"/>
    <numFmt numFmtId="179" formatCode="_-* #,##0.0_-;\-* #,##0.0_-;_-* &quot;-&quot;??_-;_-@_-"/>
    <numFmt numFmtId="180" formatCode="_-* #,##0_-;\-* #,##0_-;_-* &quot;-&quot;??_-;_-@_-"/>
    <numFmt numFmtId="181" formatCode="0.0%"/>
    <numFmt numFmtId="182" formatCode="#,##0.00&quot; ha&quot;"/>
    <numFmt numFmtId="183" formatCode="#,##0.00&quot; plants&quot;"/>
    <numFmt numFmtId="184" formatCode="#,##0.00\ &quot;€&quot;"/>
    <numFmt numFmtId="185" formatCode="#,##0.000\ &quot;€&quot;"/>
    <numFmt numFmtId="186" formatCode="#,##0&quot; plants&quot;"/>
  </numFmts>
  <fonts count="78">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rgb="FF000000"/>
      <name val="Calibri1"/>
    </font>
    <font>
      <b/>
      <u/>
      <sz val="14"/>
      <color rgb="FF000000"/>
      <name val="Calibri"/>
      <family val="2"/>
    </font>
    <font>
      <sz val="11"/>
      <color rgb="FFFF0000"/>
      <name val="Calibri"/>
      <family val="2"/>
    </font>
    <font>
      <b/>
      <u/>
      <sz val="11"/>
      <color rgb="FF000000"/>
      <name val="Calibri"/>
      <family val="2"/>
    </font>
    <font>
      <b/>
      <u/>
      <sz val="11"/>
      <color rgb="FFFF0000"/>
      <name val="Calibri"/>
      <family val="2"/>
    </font>
    <font>
      <b/>
      <sz val="11"/>
      <color rgb="FF000000"/>
      <name val="Calibri"/>
      <family val="2"/>
    </font>
    <font>
      <b/>
      <sz val="9"/>
      <color rgb="FF000000"/>
      <name val="Tahoma"/>
      <family val="2"/>
    </font>
    <font>
      <sz val="9"/>
      <color rgb="FF000000"/>
      <name val="Tahoma"/>
      <family val="2"/>
    </font>
    <font>
      <i/>
      <sz val="11"/>
      <color rgb="FF000000"/>
      <name val="Calibri"/>
      <family val="2"/>
    </font>
    <font>
      <b/>
      <sz val="11"/>
      <color rgb="FF000000"/>
      <name val="Calibri1"/>
    </font>
    <font>
      <sz val="11"/>
      <color rgb="FF343541"/>
      <name val="Segoe UI"/>
      <family val="2"/>
    </font>
    <font>
      <b/>
      <sz val="9"/>
      <color rgb="FF000000"/>
      <name val="Calibri1"/>
    </font>
    <font>
      <sz val="9"/>
      <color rgb="FF000000"/>
      <name val="Calibri1"/>
    </font>
    <font>
      <b/>
      <sz val="11"/>
      <color rgb="FFFF0000"/>
      <name val="Calibri"/>
      <family val="2"/>
    </font>
    <font>
      <sz val="11"/>
      <color rgb="FF0070C0"/>
      <name val="Calibri"/>
      <family val="2"/>
    </font>
    <font>
      <u/>
      <sz val="11"/>
      <color rgb="FFFF0000"/>
      <name val="Calibri"/>
      <family val="2"/>
    </font>
    <font>
      <b/>
      <sz val="11"/>
      <color rgb="FF4472C4"/>
      <name val="Calibri"/>
      <family val="2"/>
    </font>
    <font>
      <sz val="11"/>
      <color rgb="FF4472C4"/>
      <name val="Calibri"/>
      <family val="2"/>
    </font>
    <font>
      <b/>
      <sz val="11"/>
      <color rgb="FF00B050"/>
      <name val="Calibri"/>
      <family val="2"/>
    </font>
    <font>
      <b/>
      <sz val="14"/>
      <color rgb="FF000000"/>
      <name val="Calibri1"/>
    </font>
    <font>
      <b/>
      <i/>
      <sz val="11"/>
      <color rgb="FF000000"/>
      <name val="Calibri"/>
      <family val="2"/>
    </font>
    <font>
      <b/>
      <sz val="11"/>
      <color rgb="FF00B050"/>
      <name val="Calibri2"/>
    </font>
    <font>
      <b/>
      <sz val="14"/>
      <color rgb="FF000000"/>
      <name val="Calibri"/>
      <family val="2"/>
    </font>
    <font>
      <b/>
      <sz val="11"/>
      <color theme="4" tint="-0.499984740745262"/>
      <name val="Calibri"/>
      <family val="2"/>
    </font>
    <font>
      <b/>
      <sz val="11"/>
      <color theme="4" tint="-0.249977111117893"/>
      <name val="Calibri"/>
      <family val="2"/>
    </font>
    <font>
      <b/>
      <sz val="16"/>
      <color theme="0"/>
      <name val="Calibri"/>
      <family val="2"/>
    </font>
    <font>
      <b/>
      <sz val="11"/>
      <name val="Calibri"/>
      <family val="2"/>
    </font>
    <font>
      <sz val="11"/>
      <name val="Calibri"/>
      <family val="2"/>
    </font>
    <font>
      <b/>
      <sz val="11"/>
      <color rgb="FF000000"/>
      <name val="Marianne"/>
      <family val="3"/>
    </font>
    <font>
      <sz val="10"/>
      <color rgb="FF000000"/>
      <name val="Marianne"/>
      <family val="3"/>
    </font>
    <font>
      <b/>
      <sz val="10"/>
      <color rgb="FF000000"/>
      <name val="Marianne"/>
      <family val="3"/>
    </font>
    <font>
      <b/>
      <sz val="10"/>
      <color rgb="FF000000"/>
      <name val="Calibri"/>
      <family val="2"/>
    </font>
    <font>
      <sz val="10"/>
      <color rgb="FF000000"/>
      <name val="Calibri"/>
      <family val="2"/>
    </font>
    <font>
      <sz val="10"/>
      <color rgb="FF000000"/>
      <name val="MS Gothic"/>
      <family val="3"/>
    </font>
    <font>
      <b/>
      <sz val="11"/>
      <color rgb="FF000000"/>
      <name val="Arial"/>
      <family val="2"/>
    </font>
    <font>
      <sz val="11"/>
      <color rgb="FFFF0000"/>
      <name val="Calibri"/>
      <family val="2"/>
      <scheme val="minor"/>
    </font>
    <font>
      <b/>
      <sz val="11"/>
      <color theme="1"/>
      <name val="Calibri"/>
      <family val="2"/>
      <scheme val="minor"/>
    </font>
    <font>
      <sz val="11"/>
      <color rgb="FF000000"/>
      <name val="Calibri1"/>
      <family val="2"/>
    </font>
    <font>
      <b/>
      <sz val="14"/>
      <color theme="1"/>
      <name val="Calibri"/>
      <family val="2"/>
      <scheme val="minor"/>
    </font>
    <font>
      <b/>
      <sz val="18"/>
      <color theme="1"/>
      <name val="Calibri"/>
      <family val="2"/>
      <scheme val="minor"/>
    </font>
    <font>
      <b/>
      <sz val="14"/>
      <name val="Calibri"/>
      <family val="2"/>
      <scheme val="minor"/>
    </font>
    <font>
      <b/>
      <sz val="11"/>
      <name val="Calibri"/>
      <family val="2"/>
      <scheme val="minor"/>
    </font>
    <font>
      <sz val="14"/>
      <color theme="1"/>
      <name val="Calibri"/>
      <family val="2"/>
      <scheme val="minor"/>
    </font>
    <font>
      <sz val="14"/>
      <color rgb="FF0070C0"/>
      <name val="Calibri"/>
      <family val="2"/>
      <scheme val="minor"/>
    </font>
    <font>
      <sz val="14"/>
      <color rgb="FFFF0000"/>
      <name val="Calibri"/>
      <family val="2"/>
      <scheme val="minor"/>
    </font>
    <font>
      <b/>
      <sz val="14"/>
      <color rgb="FFFF0000"/>
      <name val="Calibri"/>
      <family val="2"/>
      <scheme val="minor"/>
    </font>
    <font>
      <sz val="14"/>
      <color theme="1"/>
      <name val="Calibri"/>
      <family val="2"/>
    </font>
    <font>
      <sz val="11"/>
      <color theme="5"/>
      <name val="Calibri"/>
      <family val="2"/>
      <scheme val="minor"/>
    </font>
    <font>
      <sz val="14"/>
      <name val="Calibri"/>
      <family val="2"/>
      <scheme val="minor"/>
    </font>
    <font>
      <sz val="12"/>
      <color theme="1"/>
      <name val="Calibri"/>
      <family val="2"/>
      <scheme val="minor"/>
    </font>
    <font>
      <b/>
      <sz val="11"/>
      <color rgb="FFFF0000"/>
      <name val="Calibri"/>
      <family val="2"/>
      <scheme val="minor"/>
    </font>
    <font>
      <sz val="11"/>
      <color rgb="FF000000"/>
      <name val="Calibri"/>
      <family val="2"/>
      <scheme val="minor"/>
    </font>
    <font>
      <b/>
      <sz val="11"/>
      <color rgb="FF0070C0"/>
      <name val="Calibri"/>
      <family val="2"/>
    </font>
    <font>
      <b/>
      <u/>
      <sz val="11"/>
      <color theme="4" tint="-0.249977111117893"/>
      <name val="Calibri"/>
      <family val="2"/>
    </font>
    <font>
      <b/>
      <sz val="12"/>
      <color theme="4" tint="-0.249977111117893"/>
      <name val="Calibri"/>
      <family val="2"/>
    </font>
    <font>
      <b/>
      <sz val="14"/>
      <color theme="4" tint="-0.249977111117893"/>
      <name val="Calibri"/>
      <family val="2"/>
    </font>
    <font>
      <sz val="8"/>
      <name val="Calibri"/>
      <family val="2"/>
    </font>
    <font>
      <b/>
      <sz val="11"/>
      <color rgb="FF7030A0"/>
      <name val="Calibri"/>
      <family val="2"/>
    </font>
    <font>
      <sz val="11"/>
      <color rgb="FF7030A0"/>
      <name val="Calibri"/>
      <family val="2"/>
    </font>
    <font>
      <sz val="11"/>
      <color theme="7" tint="-0.249977111117893"/>
      <name val="Calibri"/>
      <family val="2"/>
    </font>
    <font>
      <b/>
      <sz val="11"/>
      <color theme="7" tint="-0.249977111117893"/>
      <name val="Calibri"/>
      <family val="2"/>
    </font>
    <font>
      <u/>
      <sz val="11"/>
      <name val="Calibri"/>
      <family val="2"/>
    </font>
    <font>
      <u/>
      <sz val="11"/>
      <color rgb="FF000000"/>
      <name val="Calibri"/>
      <family val="2"/>
    </font>
    <font>
      <sz val="11"/>
      <color rgb="FFFF0066"/>
      <name val="Calibri"/>
      <family val="2"/>
    </font>
    <font>
      <b/>
      <sz val="11"/>
      <color rgb="FFFF0066"/>
      <name val="Calibri"/>
      <family val="2"/>
    </font>
    <font>
      <b/>
      <u/>
      <sz val="11"/>
      <color theme="7" tint="-0.249977111117893"/>
      <name val="Calibri"/>
      <family val="2"/>
    </font>
    <font>
      <b/>
      <u/>
      <sz val="11"/>
      <color rgb="FF7030A0"/>
      <name val="Calibri"/>
      <family val="2"/>
    </font>
    <font>
      <b/>
      <u/>
      <sz val="14"/>
      <color rgb="FF7030A0"/>
      <name val="Calibri"/>
      <family val="2"/>
    </font>
    <font>
      <u/>
      <sz val="14"/>
      <color rgb="FF7030A0"/>
      <name val="Calibri"/>
      <family val="2"/>
    </font>
    <font>
      <b/>
      <sz val="11"/>
      <color theme="1"/>
      <name val="Calibri"/>
      <family val="2"/>
    </font>
  </fonts>
  <fills count="34">
    <fill>
      <patternFill patternType="none"/>
    </fill>
    <fill>
      <patternFill patternType="gray125"/>
    </fill>
    <fill>
      <patternFill patternType="solid">
        <fgColor rgb="FFFF0000"/>
        <bgColor rgb="FFFF0000"/>
      </patternFill>
    </fill>
    <fill>
      <patternFill patternType="solid">
        <fgColor rgb="FFFFFF00"/>
        <bgColor rgb="FFFFFF00"/>
      </patternFill>
    </fill>
    <fill>
      <patternFill patternType="solid">
        <fgColor rgb="FFFFFFFF"/>
        <bgColor rgb="FFFFFFFF"/>
      </patternFill>
    </fill>
    <fill>
      <patternFill patternType="solid">
        <fgColor rgb="FFD0CECE"/>
        <bgColor rgb="FFD0CECE"/>
      </patternFill>
    </fill>
    <fill>
      <patternFill patternType="solid">
        <fgColor rgb="FF00B0F0"/>
        <bgColor rgb="FF00B0F0"/>
      </patternFill>
    </fill>
    <fill>
      <patternFill patternType="solid">
        <fgColor rgb="FFED7D31"/>
        <bgColor rgb="FFED7D31"/>
      </patternFill>
    </fill>
    <fill>
      <patternFill patternType="solid">
        <fgColor rgb="FFFFFF00"/>
        <bgColor rgb="FF99FF66"/>
      </patternFill>
    </fill>
    <fill>
      <patternFill patternType="solid">
        <fgColor theme="4" tint="0.39997558519241921"/>
        <bgColor indexed="64"/>
      </patternFill>
    </fill>
    <fill>
      <patternFill patternType="solid">
        <fgColor theme="4" tint="0.39997558519241921"/>
        <bgColor rgb="FFFFFFFF"/>
      </patternFill>
    </fill>
    <fill>
      <patternFill patternType="solid">
        <fgColor rgb="FFFFC000"/>
        <bgColor indexed="64"/>
      </patternFill>
    </fill>
    <fill>
      <patternFill patternType="solid">
        <fgColor theme="4" tint="0.39997558519241921"/>
        <bgColor rgb="FFFFFF00"/>
      </patternFill>
    </fill>
    <fill>
      <patternFill patternType="solid">
        <fgColor theme="4" tint="0.39997558519241921"/>
        <bgColor rgb="FFD0CECE"/>
      </patternFill>
    </fill>
    <fill>
      <patternFill patternType="solid">
        <fgColor theme="4" tint="0.39997558519241921"/>
        <bgColor rgb="FFFF0000"/>
      </patternFill>
    </fill>
    <fill>
      <patternFill patternType="solid">
        <fgColor rgb="FFFFFF00"/>
        <bgColor indexed="64"/>
      </patternFill>
    </fill>
    <fill>
      <patternFill patternType="solid">
        <fgColor rgb="FFFF0000"/>
        <bgColor indexed="64"/>
      </patternFill>
    </fill>
    <fill>
      <patternFill patternType="solid">
        <fgColor theme="1"/>
        <bgColor indexed="64"/>
      </patternFill>
    </fill>
    <fill>
      <patternFill patternType="solid">
        <fgColor theme="4" tint="-0.249977111117893"/>
        <bgColor indexed="64"/>
      </patternFill>
    </fill>
    <fill>
      <patternFill patternType="solid">
        <fgColor theme="7"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FFFF66"/>
        <bgColor indexed="64"/>
      </patternFill>
    </fill>
    <fill>
      <patternFill patternType="solid">
        <fgColor rgb="FFFFFF99"/>
        <bgColor indexed="64"/>
      </patternFill>
    </fill>
    <fill>
      <patternFill patternType="solid">
        <fgColor rgb="FFFFFFCC"/>
        <bgColor indexed="64"/>
      </patternFill>
    </fill>
    <fill>
      <patternFill patternType="solid">
        <fgColor rgb="FF92D050"/>
        <bgColor rgb="FF99FF66"/>
      </patternFill>
    </fill>
    <fill>
      <patternFill patternType="solid">
        <fgColor rgb="FF00B0F0"/>
        <bgColor rgb="FFFFFF00"/>
      </patternFill>
    </fill>
    <fill>
      <patternFill patternType="solid">
        <fgColor rgb="FF00B0F0"/>
        <bgColor indexed="64"/>
      </patternFill>
    </fill>
    <fill>
      <patternFill patternType="solid">
        <fgColor rgb="FF92D050"/>
        <bgColor indexed="64"/>
      </patternFill>
    </fill>
    <fill>
      <patternFill patternType="solid">
        <fgColor rgb="FF92D050"/>
        <bgColor rgb="FFFFFFFF"/>
      </patternFill>
    </fill>
    <fill>
      <patternFill patternType="solid">
        <fgColor theme="0"/>
        <bgColor rgb="FFFF0000"/>
      </patternFill>
    </fill>
  </fills>
  <borders count="16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style="thick">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right style="thick">
        <color rgb="FF000000"/>
      </right>
      <top style="thin">
        <color rgb="FF000000"/>
      </top>
      <bottom/>
      <diagonal/>
    </border>
    <border>
      <left/>
      <right style="thick">
        <color rgb="FF000000"/>
      </right>
      <top/>
      <bottom style="thin">
        <color rgb="FF000000"/>
      </bottom>
      <diagonal/>
    </border>
    <border>
      <left/>
      <right style="thick">
        <color rgb="FF000000"/>
      </right>
      <top style="thin">
        <color rgb="FF000000"/>
      </top>
      <bottom style="thin">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right style="thick">
        <color rgb="FF000000"/>
      </right>
      <top style="thin">
        <color rgb="FF000000"/>
      </top>
      <bottom style="thick">
        <color rgb="FF000000"/>
      </bottom>
      <diagonal/>
    </border>
    <border>
      <left style="medium">
        <color rgb="FF000000"/>
      </left>
      <right style="medium">
        <color rgb="FF000000"/>
      </right>
      <top style="thin">
        <color rgb="FF000000"/>
      </top>
      <bottom style="thick">
        <color rgb="FF000000"/>
      </bottom>
      <diagonal/>
    </border>
    <border>
      <left/>
      <right style="thin">
        <color rgb="FF000000"/>
      </right>
      <top style="thin">
        <color rgb="FF000000"/>
      </top>
      <bottom style="thick">
        <color rgb="FF000000"/>
      </bottom>
      <diagonal/>
    </border>
    <border>
      <left/>
      <right/>
      <top style="thin">
        <color rgb="FF000000"/>
      </top>
      <bottom style="thick">
        <color rgb="FF000000"/>
      </bottom>
      <diagonal/>
    </border>
    <border>
      <left style="thin">
        <color rgb="FF000000"/>
      </left>
      <right/>
      <top style="thin">
        <color rgb="FF000000"/>
      </top>
      <bottom style="thick">
        <color rgb="FF000000"/>
      </bottom>
      <diagonal/>
    </border>
    <border>
      <left style="thin">
        <color rgb="FF000000"/>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bottom style="thin">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style="medium">
        <color rgb="FF000000"/>
      </left>
      <right style="thick">
        <color rgb="FF000000"/>
      </right>
      <top style="thick">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ck">
        <color rgb="FF000000"/>
      </right>
      <top/>
      <bottom/>
      <diagonal/>
    </border>
    <border>
      <left/>
      <right style="thick">
        <color rgb="FF000000"/>
      </right>
      <top style="thick">
        <color rgb="FF000000"/>
      </top>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ck">
        <color rgb="FF000000"/>
      </right>
      <top style="medium">
        <color rgb="FF000000"/>
      </top>
      <bottom style="thick">
        <color rgb="FF000000"/>
      </bottom>
      <diagonal/>
    </border>
    <border>
      <left/>
      <right style="thin">
        <color rgb="FF000000"/>
      </right>
      <top style="medium">
        <color rgb="FF000000"/>
      </top>
      <bottom/>
      <diagonal/>
    </border>
    <border>
      <left style="thin">
        <color rgb="FF000000"/>
      </left>
      <right style="medium">
        <color rgb="FF000000"/>
      </right>
      <top/>
      <bottom/>
      <diagonal/>
    </border>
    <border>
      <left/>
      <right/>
      <top style="medium">
        <color rgb="FF000000"/>
      </top>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right/>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bottom style="dashed">
        <color indexed="64"/>
      </bottom>
      <diagonal/>
    </border>
    <border>
      <left style="medium">
        <color indexed="64"/>
      </left>
      <right style="thin">
        <color indexed="64"/>
      </right>
      <top/>
      <bottom style="medium">
        <color indexed="64"/>
      </bottom>
      <diagonal/>
    </border>
    <border>
      <left style="double">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rgb="FF000000"/>
      </right>
      <top style="medium">
        <color rgb="FF000000"/>
      </top>
      <bottom style="thin">
        <color rgb="FF000000"/>
      </bottom>
      <diagonal/>
    </border>
    <border>
      <left/>
      <right/>
      <top style="thick">
        <color rgb="FF000000"/>
      </top>
      <bottom style="thin">
        <color rgb="FF000000"/>
      </bottom>
      <diagonal/>
    </border>
    <border>
      <left/>
      <right style="medium">
        <color rgb="FF000000"/>
      </right>
      <top/>
      <bottom/>
      <diagonal/>
    </border>
    <border>
      <left/>
      <right style="thick">
        <color rgb="FF000000"/>
      </right>
      <top/>
      <bottom style="thick">
        <color rgb="FF000000"/>
      </bottom>
      <diagonal/>
    </border>
    <border>
      <left style="medium">
        <color rgb="FF000000"/>
      </left>
      <right/>
      <top style="thin">
        <color rgb="FF000000"/>
      </top>
      <bottom style="medium">
        <color rgb="FF000000"/>
      </bottom>
      <diagonal/>
    </border>
    <border>
      <left style="medium">
        <color indexed="64"/>
      </left>
      <right style="medium">
        <color indexed="64"/>
      </right>
      <top/>
      <bottom/>
      <diagonal/>
    </border>
    <border>
      <left style="medium">
        <color indexed="64"/>
      </left>
      <right style="thick">
        <color rgb="FF000000"/>
      </right>
      <top style="medium">
        <color indexed="64"/>
      </top>
      <bottom style="thin">
        <color rgb="FF000000"/>
      </bottom>
      <diagonal/>
    </border>
    <border>
      <left style="medium">
        <color rgb="FF000000"/>
      </left>
      <right style="thick">
        <color rgb="FF000000"/>
      </right>
      <top style="medium">
        <color indexed="64"/>
      </top>
      <bottom style="thin">
        <color rgb="FF000000"/>
      </bottom>
      <diagonal/>
    </border>
    <border>
      <left style="medium">
        <color rgb="FF000000"/>
      </left>
      <right style="medium">
        <color indexed="64"/>
      </right>
      <top style="medium">
        <color indexed="64"/>
      </top>
      <bottom style="thin">
        <color rgb="FF000000"/>
      </bottom>
      <diagonal/>
    </border>
    <border>
      <left style="medium">
        <color indexed="64"/>
      </left>
      <right style="thick">
        <color rgb="FF000000"/>
      </right>
      <top style="thin">
        <color rgb="FF000000"/>
      </top>
      <bottom style="thin">
        <color rgb="FF000000"/>
      </bottom>
      <diagonal/>
    </border>
    <border>
      <left style="medium">
        <color rgb="FF000000"/>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bottom style="thin">
        <color rgb="FF000000"/>
      </bottom>
      <diagonal/>
    </border>
    <border>
      <left/>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medium">
        <color rgb="FF000000"/>
      </right>
      <top style="thin">
        <color rgb="FF000000"/>
      </top>
      <bottom style="medium">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style="medium">
        <color rgb="FF000000"/>
      </bottom>
      <diagonal/>
    </border>
    <border>
      <left/>
      <right style="medium">
        <color indexed="64"/>
      </right>
      <top/>
      <bottom/>
      <diagonal/>
    </border>
    <border>
      <left style="medium">
        <color indexed="64"/>
      </left>
      <right style="medium">
        <color indexed="64"/>
      </right>
      <top style="thick">
        <color rgb="FF000000"/>
      </top>
      <bottom style="medium">
        <color rgb="FF00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rgb="FF000000"/>
      </top>
      <bottom/>
      <diagonal/>
    </border>
    <border>
      <left/>
      <right style="thin">
        <color indexed="64"/>
      </right>
      <top style="medium">
        <color indexed="64"/>
      </top>
      <bottom style="thin">
        <color indexed="64"/>
      </bottom>
      <diagonal/>
    </border>
    <border>
      <left style="medium">
        <color indexed="64"/>
      </left>
      <right/>
      <top/>
      <bottom style="thin">
        <color rgb="FF000000"/>
      </bottom>
      <diagonal/>
    </border>
    <border>
      <left style="medium">
        <color indexed="64"/>
      </left>
      <right style="medium">
        <color indexed="64"/>
      </right>
      <top/>
      <bottom style="medium">
        <color rgb="FF000000"/>
      </bottom>
      <diagonal/>
    </border>
    <border>
      <left/>
      <right style="thin">
        <color indexed="64"/>
      </right>
      <top/>
      <bottom style="medium">
        <color indexed="64"/>
      </bottom>
      <diagonal/>
    </border>
    <border>
      <left style="medium">
        <color indexed="64"/>
      </left>
      <right style="medium">
        <color indexed="64"/>
      </right>
      <top style="thick">
        <color rgb="FF000000"/>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s>
  <cellStyleXfs count="23">
    <xf numFmtId="0" fontId="0" fillId="0" borderId="0"/>
    <xf numFmtId="174" fontId="7" fillId="0" borderId="0" applyFont="0" applyFill="0" applyBorder="0" applyAlignment="0" applyProtection="0"/>
    <xf numFmtId="9" fontId="7" fillId="0" borderId="0" applyFont="0" applyFill="0" applyBorder="0" applyAlignment="0" applyProtection="0"/>
    <xf numFmtId="0" fontId="7" fillId="2" borderId="0" applyNumberFormat="0" applyFont="0" applyBorder="0" applyAlignment="0" applyProtection="0"/>
    <xf numFmtId="9" fontId="7" fillId="0" borderId="0" applyFont="0" applyBorder="0" applyProtection="0"/>
    <xf numFmtId="9" fontId="7" fillId="0" borderId="0" applyFont="0" applyBorder="0" applyProtection="0"/>
    <xf numFmtId="9" fontId="7" fillId="0" borderId="0" applyFont="0" applyBorder="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0" fontId="8" fillId="0" borderId="1" applyNumberFormat="0" applyProtection="0">
      <alignment horizontal="center" vertical="center"/>
    </xf>
    <xf numFmtId="0" fontId="8" fillId="0" borderId="1" applyNumberFormat="0" applyProtection="0">
      <alignment horizontal="center" vertical="center"/>
    </xf>
    <xf numFmtId="0" fontId="8" fillId="0" borderId="1" applyNumberFormat="0" applyProtection="0">
      <alignment horizontal="center" vertical="center"/>
    </xf>
    <xf numFmtId="0" fontId="7" fillId="0" borderId="0" applyNumberFormat="0" applyFont="0" applyBorder="0" applyProtection="0"/>
    <xf numFmtId="0" fontId="7" fillId="0" borderId="0" applyNumberFormat="0" applyFont="0" applyBorder="0" applyProtection="0"/>
    <xf numFmtId="9" fontId="7" fillId="0" borderId="0" applyFont="0" applyFill="0" applyBorder="0" applyAlignment="0" applyProtection="0"/>
    <xf numFmtId="9" fontId="7" fillId="0" borderId="0" applyFont="0" applyFill="0" applyBorder="0" applyAlignment="0" applyProtection="0"/>
    <xf numFmtId="0" fontId="45" fillId="0" borderId="1">
      <alignment horizontal="center" vertical="center"/>
    </xf>
    <xf numFmtId="0" fontId="6" fillId="0" borderId="0"/>
    <xf numFmtId="43" fontId="8" fillId="0" borderId="0" applyFont="0" applyFill="0" applyBorder="0" applyAlignment="0" applyProtection="0"/>
    <xf numFmtId="9" fontId="6" fillId="0" borderId="0" applyFont="0" applyFill="0" applyBorder="0" applyAlignment="0" applyProtection="0"/>
  </cellStyleXfs>
  <cellXfs count="1080">
    <xf numFmtId="0" fontId="0" fillId="0" borderId="0" xfId="0"/>
    <xf numFmtId="0" fontId="9" fillId="0" borderId="0" xfId="0" applyFont="1"/>
    <xf numFmtId="0" fontId="0" fillId="0" borderId="0" xfId="0" applyAlignment="1">
      <alignment wrapText="1"/>
    </xf>
    <xf numFmtId="0" fontId="0" fillId="0" borderId="13" xfId="0" applyBorder="1" applyAlignment="1">
      <alignment horizontal="center"/>
    </xf>
    <xf numFmtId="0" fontId="0" fillId="0" borderId="21" xfId="0" applyBorder="1"/>
    <xf numFmtId="0" fontId="0" fillId="0" borderId="1" xfId="0" applyBorder="1"/>
    <xf numFmtId="0" fontId="0" fillId="4" borderId="0" xfId="0" applyFill="1"/>
    <xf numFmtId="4" fontId="0" fillId="0" borderId="0" xfId="0" applyNumberFormat="1"/>
    <xf numFmtId="0" fontId="0" fillId="0" borderId="60" xfId="0" applyBorder="1" applyAlignment="1">
      <alignment horizontal="center" vertical="center" wrapText="1"/>
    </xf>
    <xf numFmtId="0" fontId="0" fillId="0" borderId="10" xfId="0" applyBorder="1" applyAlignment="1">
      <alignment horizontal="center" vertical="center" wrapText="1"/>
    </xf>
    <xf numFmtId="0" fontId="16" fillId="0" borderId="63" xfId="0" applyFont="1" applyBorder="1" applyAlignment="1">
      <alignment horizontal="center" vertical="center"/>
    </xf>
    <xf numFmtId="0" fontId="16" fillId="0" borderId="7" xfId="0" applyFont="1" applyBorder="1" applyAlignment="1">
      <alignment horizontal="center" vertical="center" wrapText="1"/>
    </xf>
    <xf numFmtId="0" fontId="13" fillId="0" borderId="29" xfId="0" applyFont="1" applyBorder="1" applyAlignment="1">
      <alignment horizontal="center" wrapText="1"/>
    </xf>
    <xf numFmtId="0" fontId="13" fillId="0" borderId="16" xfId="0" applyFont="1" applyBorder="1" applyAlignment="1">
      <alignment horizontal="center"/>
    </xf>
    <xf numFmtId="0" fontId="0" fillId="0" borderId="29" xfId="0" applyBorder="1"/>
    <xf numFmtId="0" fontId="16" fillId="0" borderId="8" xfId="0" applyFont="1" applyBorder="1" applyAlignment="1">
      <alignment horizontal="center" vertical="center"/>
    </xf>
    <xf numFmtId="0" fontId="16" fillId="0" borderId="64" xfId="0" applyFont="1" applyBorder="1" applyAlignment="1">
      <alignment horizontal="center" vertical="center" wrapText="1"/>
    </xf>
    <xf numFmtId="0" fontId="0" fillId="0" borderId="65" xfId="0" applyBorder="1"/>
    <xf numFmtId="0" fontId="16" fillId="0" borderId="13" xfId="0" applyFont="1" applyBorder="1" applyAlignment="1">
      <alignment horizontal="center"/>
    </xf>
    <xf numFmtId="0" fontId="16" fillId="0" borderId="11" xfId="0" applyFont="1" applyBorder="1" applyAlignment="1">
      <alignment horizontal="center" vertical="center"/>
    </xf>
    <xf numFmtId="0" fontId="0" fillId="0" borderId="0" xfId="0" applyAlignment="1">
      <alignment horizontal="center"/>
    </xf>
    <xf numFmtId="0" fontId="16" fillId="0" borderId="64" xfId="0" applyFont="1" applyBorder="1" applyAlignment="1">
      <alignment horizontal="center" vertical="center"/>
    </xf>
    <xf numFmtId="0" fontId="0" fillId="0" borderId="60" xfId="0" applyBorder="1"/>
    <xf numFmtId="0" fontId="0" fillId="0" borderId="39" xfId="0" applyBorder="1" applyAlignment="1">
      <alignment horizontal="left" wrapText="1"/>
    </xf>
    <xf numFmtId="0" fontId="0" fillId="0" borderId="66" xfId="0" applyBorder="1" applyAlignment="1">
      <alignment horizontal="left" wrapText="1"/>
    </xf>
    <xf numFmtId="0" fontId="0" fillId="0" borderId="68" xfId="0" applyBorder="1" applyAlignment="1">
      <alignment horizontal="left" wrapText="1"/>
    </xf>
    <xf numFmtId="0" fontId="0" fillId="0" borderId="0" xfId="0" applyAlignment="1">
      <alignment horizontal="left" wrapText="1"/>
    </xf>
    <xf numFmtId="165" fontId="0" fillId="0" borderId="0" xfId="0" applyNumberFormat="1"/>
    <xf numFmtId="165" fontId="0" fillId="0" borderId="8" xfId="0" applyNumberFormat="1" applyBorder="1"/>
    <xf numFmtId="165" fontId="16" fillId="0" borderId="0" xfId="0" applyNumberFormat="1" applyFont="1" applyAlignment="1">
      <alignment wrapText="1"/>
    </xf>
    <xf numFmtId="4" fontId="16" fillId="0" borderId="64" xfId="0" applyNumberFormat="1" applyFont="1" applyBorder="1" applyAlignment="1">
      <alignment horizontal="right"/>
    </xf>
    <xf numFmtId="0" fontId="0" fillId="0" borderId="60" xfId="0" applyBorder="1" applyAlignment="1">
      <alignment horizontal="center"/>
    </xf>
    <xf numFmtId="0" fontId="0" fillId="5" borderId="22" xfId="0" applyFill="1" applyBorder="1"/>
    <xf numFmtId="0" fontId="0" fillId="5" borderId="1" xfId="0" applyFill="1" applyBorder="1"/>
    <xf numFmtId="4" fontId="16" fillId="0" borderId="22" xfId="0" applyNumberFormat="1" applyFont="1" applyBorder="1" applyAlignment="1">
      <alignment horizontal="center"/>
    </xf>
    <xf numFmtId="0" fontId="0" fillId="5" borderId="66" xfId="0" applyFill="1" applyBorder="1"/>
    <xf numFmtId="4" fontId="16" fillId="0" borderId="41" xfId="0" applyNumberFormat="1" applyFont="1" applyBorder="1" applyAlignment="1">
      <alignment horizontal="center"/>
    </xf>
    <xf numFmtId="0" fontId="0" fillId="0" borderId="19" xfId="0" applyBorder="1"/>
    <xf numFmtId="0" fontId="0" fillId="0" borderId="0" xfId="0" applyAlignment="1">
      <alignment horizontal="right"/>
    </xf>
    <xf numFmtId="0" fontId="13" fillId="0" borderId="1" xfId="0" applyFont="1" applyBorder="1" applyAlignment="1">
      <alignment horizontal="center" vertical="center"/>
    </xf>
    <xf numFmtId="173" fontId="13" fillId="0" borderId="1" xfId="0" applyNumberFormat="1" applyFont="1" applyBorder="1" applyAlignment="1">
      <alignment horizontal="center" vertical="center"/>
    </xf>
    <xf numFmtId="173" fontId="13" fillId="0" borderId="0" xfId="0" applyNumberFormat="1" applyFont="1" applyAlignment="1">
      <alignment horizontal="center" vertical="center"/>
    </xf>
    <xf numFmtId="1" fontId="0" fillId="0" borderId="0" xfId="0" applyNumberFormat="1" applyAlignment="1">
      <alignment horizontal="right" vertical="center"/>
    </xf>
    <xf numFmtId="0" fontId="13" fillId="0" borderId="19" xfId="0" applyFont="1" applyBorder="1" applyAlignment="1">
      <alignment horizontal="center" vertical="center"/>
    </xf>
    <xf numFmtId="0" fontId="13" fillId="0" borderId="21" xfId="0" applyFont="1" applyBorder="1" applyAlignment="1">
      <alignment horizontal="center" vertical="center"/>
    </xf>
    <xf numFmtId="173" fontId="0" fillId="0" borderId="0" xfId="0" applyNumberFormat="1" applyAlignment="1">
      <alignment horizontal="center" vertical="center"/>
    </xf>
    <xf numFmtId="1" fontId="0" fillId="0" borderId="0" xfId="0" applyNumberFormat="1"/>
    <xf numFmtId="1" fontId="0" fillId="0" borderId="0" xfId="0" applyNumberFormat="1" applyAlignment="1">
      <alignment horizontal="right"/>
    </xf>
    <xf numFmtId="0" fontId="0" fillId="7" borderId="0" xfId="0" applyFill="1"/>
    <xf numFmtId="0" fontId="0" fillId="0" borderId="52" xfId="0" applyBorder="1"/>
    <xf numFmtId="0" fontId="0" fillId="0" borderId="0" xfId="0" applyAlignment="1">
      <alignment horizontal="center"/>
    </xf>
    <xf numFmtId="0" fontId="13" fillId="9" borderId="1" xfId="0" applyFont="1" applyFill="1" applyBorder="1"/>
    <xf numFmtId="0" fontId="13" fillId="9" borderId="21" xfId="0" applyFont="1" applyFill="1" applyBorder="1"/>
    <xf numFmtId="0" fontId="0" fillId="9" borderId="1" xfId="0" applyFill="1" applyBorder="1"/>
    <xf numFmtId="0" fontId="16" fillId="13" borderId="22" xfId="0" applyFont="1" applyFill="1" applyBorder="1" applyAlignment="1">
      <alignment horizontal="center" vertical="center"/>
    </xf>
    <xf numFmtId="165" fontId="13" fillId="14" borderId="1" xfId="0" applyNumberFormat="1" applyFont="1" applyFill="1" applyBorder="1"/>
    <xf numFmtId="4" fontId="16" fillId="14" borderId="19" xfId="0" applyNumberFormat="1" applyFont="1" applyFill="1" applyBorder="1" applyAlignment="1">
      <alignment wrapText="1"/>
    </xf>
    <xf numFmtId="2" fontId="16" fillId="14" borderId="22" xfId="0" applyNumberFormat="1" applyFont="1" applyFill="1" applyBorder="1" applyAlignment="1">
      <alignment horizontal="right"/>
    </xf>
    <xf numFmtId="165" fontId="13" fillId="14" borderId="29" xfId="0" applyNumberFormat="1" applyFont="1" applyFill="1" applyBorder="1"/>
    <xf numFmtId="165" fontId="13" fillId="14" borderId="16" xfId="0" applyNumberFormat="1" applyFont="1" applyFill="1" applyBorder="1"/>
    <xf numFmtId="165" fontId="13" fillId="12" borderId="35" xfId="0" applyNumberFormat="1" applyFont="1" applyFill="1" applyBorder="1"/>
    <xf numFmtId="170" fontId="13" fillId="12" borderId="1" xfId="0" applyNumberFormat="1" applyFont="1" applyFill="1" applyBorder="1" applyAlignment="1">
      <alignment wrapText="1"/>
    </xf>
    <xf numFmtId="170" fontId="16" fillId="12" borderId="19" xfId="0" applyNumberFormat="1" applyFont="1" applyFill="1" applyBorder="1" applyAlignment="1">
      <alignment wrapText="1"/>
    </xf>
    <xf numFmtId="2" fontId="16" fillId="12" borderId="19" xfId="0" applyNumberFormat="1" applyFont="1" applyFill="1" applyBorder="1" applyAlignment="1">
      <alignment wrapText="1"/>
    </xf>
    <xf numFmtId="165" fontId="16" fillId="12" borderId="19" xfId="0" applyNumberFormat="1" applyFont="1" applyFill="1" applyBorder="1" applyAlignment="1">
      <alignment wrapText="1"/>
    </xf>
    <xf numFmtId="165" fontId="13" fillId="9" borderId="1" xfId="0" applyNumberFormat="1" applyFont="1" applyFill="1" applyBorder="1"/>
    <xf numFmtId="165" fontId="16" fillId="9" borderId="19" xfId="0" applyNumberFormat="1" applyFont="1" applyFill="1" applyBorder="1" applyAlignment="1">
      <alignment wrapText="1"/>
    </xf>
    <xf numFmtId="2" fontId="16" fillId="9" borderId="22" xfId="0" applyNumberFormat="1" applyFont="1" applyFill="1" applyBorder="1" applyAlignment="1">
      <alignment horizontal="right"/>
    </xf>
    <xf numFmtId="165" fontId="13" fillId="10" borderId="29" xfId="0" applyNumberFormat="1" applyFont="1" applyFill="1" applyBorder="1"/>
    <xf numFmtId="0" fontId="0" fillId="10" borderId="29" xfId="0" applyFill="1" applyBorder="1"/>
    <xf numFmtId="165" fontId="13" fillId="9" borderId="66" xfId="0" applyNumberFormat="1" applyFont="1" applyFill="1" applyBorder="1"/>
    <xf numFmtId="0" fontId="0" fillId="9" borderId="66" xfId="0" applyFill="1" applyBorder="1"/>
    <xf numFmtId="165" fontId="16" fillId="9" borderId="55" xfId="0" applyNumberFormat="1" applyFont="1" applyFill="1" applyBorder="1" applyAlignment="1">
      <alignment wrapText="1"/>
    </xf>
    <xf numFmtId="0" fontId="16" fillId="9" borderId="41" xfId="0" applyFont="1" applyFill="1" applyBorder="1" applyAlignment="1">
      <alignment horizontal="right"/>
    </xf>
    <xf numFmtId="0" fontId="10" fillId="9" borderId="1" xfId="0" applyFont="1" applyFill="1" applyBorder="1"/>
    <xf numFmtId="0" fontId="10" fillId="9" borderId="21" xfId="0" applyFont="1" applyFill="1" applyBorder="1"/>
    <xf numFmtId="0" fontId="16" fillId="9" borderId="19" xfId="0" applyFont="1" applyFill="1" applyBorder="1" applyAlignment="1">
      <alignment wrapText="1"/>
    </xf>
    <xf numFmtId="165" fontId="10" fillId="9" borderId="1" xfId="0" applyNumberFormat="1" applyFont="1" applyFill="1" applyBorder="1"/>
    <xf numFmtId="165" fontId="10" fillId="9" borderId="21" xfId="0" applyNumberFormat="1" applyFont="1" applyFill="1" applyBorder="1"/>
    <xf numFmtId="4" fontId="16" fillId="9" borderId="22" xfId="0" applyNumberFormat="1" applyFont="1" applyFill="1" applyBorder="1" applyAlignment="1">
      <alignment horizontal="right"/>
    </xf>
    <xf numFmtId="165" fontId="10" fillId="9" borderId="66" xfId="0" applyNumberFormat="1" applyFont="1" applyFill="1" applyBorder="1"/>
    <xf numFmtId="165" fontId="10" fillId="9" borderId="2" xfId="0" applyNumberFormat="1" applyFont="1" applyFill="1" applyBorder="1"/>
    <xf numFmtId="4" fontId="16" fillId="9" borderId="41" xfId="0" applyNumberFormat="1" applyFont="1" applyFill="1" applyBorder="1" applyAlignment="1">
      <alignment horizontal="right"/>
    </xf>
    <xf numFmtId="165" fontId="0" fillId="9" borderId="60" xfId="0" applyNumberFormat="1" applyFill="1" applyBorder="1"/>
    <xf numFmtId="0" fontId="0" fillId="9" borderId="60" xfId="0" applyFill="1" applyBorder="1"/>
    <xf numFmtId="165" fontId="16" fillId="9" borderId="60" xfId="0" applyNumberFormat="1" applyFont="1" applyFill="1" applyBorder="1" applyAlignment="1">
      <alignment wrapText="1"/>
    </xf>
    <xf numFmtId="4" fontId="16" fillId="9" borderId="11" xfId="0" applyNumberFormat="1" applyFont="1" applyFill="1" applyBorder="1" applyAlignment="1">
      <alignment horizontal="right"/>
    </xf>
    <xf numFmtId="165" fontId="0" fillId="9" borderId="66" xfId="0" applyNumberFormat="1" applyFill="1" applyBorder="1"/>
    <xf numFmtId="165" fontId="16" fillId="9" borderId="66" xfId="0" applyNumberFormat="1" applyFont="1" applyFill="1" applyBorder="1" applyAlignment="1">
      <alignment wrapText="1"/>
    </xf>
    <xf numFmtId="165" fontId="0" fillId="8" borderId="1" xfId="0" applyNumberFormat="1" applyFill="1" applyBorder="1" applyProtection="1">
      <protection locked="0"/>
    </xf>
    <xf numFmtId="165" fontId="0" fillId="9" borderId="1" xfId="0" applyNumberFormat="1" applyFill="1" applyBorder="1"/>
    <xf numFmtId="171" fontId="0" fillId="9" borderId="1" xfId="0" applyNumberFormat="1" applyFill="1" applyBorder="1"/>
    <xf numFmtId="165" fontId="16" fillId="9" borderId="1" xfId="0" applyNumberFormat="1" applyFont="1" applyFill="1" applyBorder="1" applyAlignment="1">
      <alignment wrapText="1"/>
    </xf>
    <xf numFmtId="0" fontId="31" fillId="0" borderId="0" xfId="0" applyFont="1"/>
    <xf numFmtId="0" fontId="32" fillId="0" borderId="0" xfId="0" applyFont="1"/>
    <xf numFmtId="0" fontId="0" fillId="0" borderId="70" xfId="0" applyBorder="1"/>
    <xf numFmtId="0" fontId="0" fillId="0" borderId="0" xfId="0" applyFill="1" applyBorder="1"/>
    <xf numFmtId="0" fontId="0" fillId="11" borderId="70" xfId="0" applyFill="1" applyBorder="1"/>
    <xf numFmtId="0" fontId="0" fillId="9" borderId="70" xfId="0" applyFill="1" applyBorder="1"/>
    <xf numFmtId="0" fontId="32" fillId="0" borderId="71" xfId="0" applyFont="1" applyFill="1" applyBorder="1"/>
    <xf numFmtId="0" fontId="0" fillId="15" borderId="0" xfId="0" applyFill="1"/>
    <xf numFmtId="0" fontId="10" fillId="0" borderId="0" xfId="0" applyFont="1"/>
    <xf numFmtId="0" fontId="0" fillId="15" borderId="70" xfId="0" applyFill="1" applyBorder="1" applyAlignment="1">
      <alignment horizontal="center"/>
    </xf>
    <xf numFmtId="0" fontId="10" fillId="15" borderId="70" xfId="0" applyFont="1" applyFill="1" applyBorder="1" applyAlignment="1">
      <alignment horizontal="center"/>
    </xf>
    <xf numFmtId="0" fontId="13" fillId="15" borderId="10" xfId="0" applyFont="1" applyFill="1" applyBorder="1" applyAlignment="1">
      <alignment horizontal="left"/>
    </xf>
    <xf numFmtId="0" fontId="13" fillId="0" borderId="70" xfId="0" applyFont="1" applyFill="1" applyBorder="1" applyAlignment="1">
      <alignment horizontal="center"/>
    </xf>
    <xf numFmtId="0" fontId="0" fillId="0" borderId="70" xfId="0" applyBorder="1" applyAlignment="1">
      <alignment horizontal="center"/>
    </xf>
    <xf numFmtId="0" fontId="0" fillId="15" borderId="70" xfId="0" applyFill="1" applyBorder="1"/>
    <xf numFmtId="0" fontId="0" fillId="15" borderId="70" xfId="0" applyFill="1" applyBorder="1" applyAlignment="1">
      <alignment horizontal="left"/>
    </xf>
    <xf numFmtId="0" fontId="0" fillId="0" borderId="70" xfId="0" applyBorder="1" applyAlignment="1">
      <alignment horizontal="center" vertical="top" wrapText="1"/>
    </xf>
    <xf numFmtId="0" fontId="13" fillId="0" borderId="70" xfId="0" applyFont="1" applyBorder="1" applyAlignment="1">
      <alignment horizontal="center"/>
    </xf>
    <xf numFmtId="0" fontId="13" fillId="11" borderId="70" xfId="0" applyFont="1" applyFill="1" applyBorder="1" applyAlignment="1">
      <alignment horizontal="center"/>
    </xf>
    <xf numFmtId="0" fontId="32" fillId="0" borderId="0" xfId="0" applyFont="1" applyFill="1"/>
    <xf numFmtId="0" fontId="0" fillId="0" borderId="70" xfId="0" applyBorder="1" applyAlignment="1">
      <alignment horizontal="center" vertical="center"/>
    </xf>
    <xf numFmtId="0" fontId="0" fillId="0" borderId="0" xfId="0" applyAlignment="1">
      <alignment horizontal="center"/>
    </xf>
    <xf numFmtId="0" fontId="0" fillId="3" borderId="70" xfId="0" applyFill="1" applyBorder="1" applyAlignment="1">
      <alignment horizontal="center" wrapText="1"/>
    </xf>
    <xf numFmtId="0" fontId="0" fillId="11" borderId="0" xfId="0" applyFill="1" applyBorder="1" applyAlignment="1">
      <alignment horizontal="center"/>
    </xf>
    <xf numFmtId="0" fontId="0" fillId="0" borderId="0" xfId="0" applyBorder="1"/>
    <xf numFmtId="0" fontId="0" fillId="0" borderId="0" xfId="0" applyBorder="1" applyAlignment="1">
      <alignment horizontal="center"/>
    </xf>
    <xf numFmtId="0" fontId="13" fillId="0" borderId="0" xfId="0" applyFont="1"/>
    <xf numFmtId="0" fontId="13" fillId="0" borderId="70" xfId="0" applyFont="1" applyBorder="1"/>
    <xf numFmtId="0" fontId="10" fillId="0" borderId="0" xfId="0" applyFont="1" applyFill="1" applyBorder="1"/>
    <xf numFmtId="0" fontId="0" fillId="0" borderId="70" xfId="0" applyBorder="1" applyAlignment="1">
      <alignment wrapText="1"/>
    </xf>
    <xf numFmtId="0" fontId="0" fillId="0" borderId="0" xfId="0" applyAlignment="1">
      <alignment vertical="center"/>
    </xf>
    <xf numFmtId="0" fontId="0" fillId="15" borderId="0" xfId="0" applyFill="1" applyAlignment="1">
      <alignment vertical="center"/>
    </xf>
    <xf numFmtId="0" fontId="32" fillId="0" borderId="0" xfId="0" applyFont="1" applyAlignment="1">
      <alignment wrapText="1"/>
    </xf>
    <xf numFmtId="0" fontId="0" fillId="15" borderId="1" xfId="0" applyFill="1" applyBorder="1"/>
    <xf numFmtId="173" fontId="0" fillId="15" borderId="1" xfId="0" applyNumberFormat="1" applyFill="1" applyBorder="1" applyAlignment="1">
      <alignment horizontal="center" vertical="center"/>
    </xf>
    <xf numFmtId="0" fontId="13" fillId="0" borderId="16" xfId="0" applyFont="1" applyBorder="1" applyAlignment="1">
      <alignment horizontal="center" wrapText="1"/>
    </xf>
    <xf numFmtId="0" fontId="0" fillId="0" borderId="0" xfId="0" applyAlignment="1">
      <alignment vertical="top"/>
    </xf>
    <xf numFmtId="0" fontId="0" fillId="0" borderId="70" xfId="0" applyBorder="1" applyAlignment="1">
      <alignment vertical="top"/>
    </xf>
    <xf numFmtId="0" fontId="0" fillId="17" borderId="70" xfId="0" applyFill="1" applyBorder="1" applyAlignment="1">
      <alignment vertical="top"/>
    </xf>
    <xf numFmtId="0" fontId="0" fillId="0" borderId="70" xfId="0" applyBorder="1" applyAlignment="1">
      <alignment vertical="top" wrapText="1"/>
    </xf>
    <xf numFmtId="0" fontId="0" fillId="17" borderId="70" xfId="0" applyFill="1" applyBorder="1"/>
    <xf numFmtId="0" fontId="0" fillId="0" borderId="70" xfId="0" quotePrefix="1" applyBorder="1"/>
    <xf numFmtId="0" fontId="0" fillId="0" borderId="70" xfId="0" applyFill="1" applyBorder="1" applyAlignment="1">
      <alignment vertical="top"/>
    </xf>
    <xf numFmtId="0" fontId="0" fillId="0" borderId="70" xfId="0" quotePrefix="1" applyBorder="1" applyAlignment="1">
      <alignment vertical="top"/>
    </xf>
    <xf numFmtId="0" fontId="0" fillId="0" borderId="70" xfId="0" quotePrefix="1" applyBorder="1" applyAlignment="1">
      <alignment vertical="top" wrapText="1"/>
    </xf>
    <xf numFmtId="0" fontId="0" fillId="0" borderId="55" xfId="0" applyBorder="1" applyAlignment="1">
      <alignment horizontal="left" wrapText="1"/>
    </xf>
    <xf numFmtId="0" fontId="0" fillId="0" borderId="0" xfId="0" applyBorder="1" applyAlignment="1">
      <alignment horizontal="left" wrapText="1"/>
    </xf>
    <xf numFmtId="0" fontId="0" fillId="16" borderId="70" xfId="0" applyFill="1" applyBorder="1"/>
    <xf numFmtId="0" fontId="32" fillId="0" borderId="70" xfId="0" applyFont="1" applyBorder="1"/>
    <xf numFmtId="0" fontId="32" fillId="0" borderId="70" xfId="0" applyFont="1" applyBorder="1" applyAlignment="1">
      <alignment vertical="top"/>
    </xf>
    <xf numFmtId="0" fontId="0" fillId="0" borderId="70" xfId="0" applyFill="1" applyBorder="1"/>
    <xf numFmtId="0" fontId="32" fillId="0" borderId="70" xfId="0" applyFont="1" applyFill="1" applyBorder="1" applyAlignment="1">
      <alignment vertical="top"/>
    </xf>
    <xf numFmtId="0" fontId="33" fillId="18" borderId="70" xfId="0" applyFont="1" applyFill="1" applyBorder="1"/>
    <xf numFmtId="0" fontId="10" fillId="0" borderId="70" xfId="0" applyFont="1" applyBorder="1"/>
    <xf numFmtId="0" fontId="0" fillId="0" borderId="72" xfId="0" applyBorder="1"/>
    <xf numFmtId="0" fontId="0" fillId="9" borderId="70" xfId="0" applyFill="1" applyBorder="1" applyAlignment="1">
      <alignment horizontal="center"/>
    </xf>
    <xf numFmtId="0" fontId="21" fillId="0" borderId="0" xfId="0" applyFont="1" applyAlignment="1">
      <alignment wrapText="1"/>
    </xf>
    <xf numFmtId="0" fontId="21" fillId="0" borderId="0" xfId="0" applyFont="1"/>
    <xf numFmtId="0" fontId="0" fillId="0" borderId="70" xfId="0" applyBorder="1" applyAlignment="1">
      <alignment vertical="center"/>
    </xf>
    <xf numFmtId="0" fontId="10" fillId="0" borderId="70" xfId="0" applyFont="1" applyBorder="1" applyAlignment="1">
      <alignment vertical="center"/>
    </xf>
    <xf numFmtId="0" fontId="10" fillId="0" borderId="70" xfId="0" applyFont="1" applyBorder="1" applyAlignment="1">
      <alignment wrapText="1"/>
    </xf>
    <xf numFmtId="0" fontId="0" fillId="15" borderId="70" xfId="0" applyFill="1" applyBorder="1" applyAlignment="1">
      <alignment vertical="top"/>
    </xf>
    <xf numFmtId="0" fontId="0" fillId="11" borderId="70" xfId="0" applyFill="1" applyBorder="1" applyAlignment="1">
      <alignment vertical="top"/>
    </xf>
    <xf numFmtId="0" fontId="35" fillId="0" borderId="0" xfId="0" applyFont="1"/>
    <xf numFmtId="0" fontId="36" fillId="0" borderId="0" xfId="0" applyFont="1" applyAlignment="1">
      <alignment horizontal="justify" vertical="center"/>
    </xf>
    <xf numFmtId="0" fontId="37" fillId="0" borderId="0" xfId="0" applyFont="1"/>
    <xf numFmtId="0" fontId="34" fillId="9" borderId="70" xfId="0" applyFont="1" applyFill="1" applyBorder="1"/>
    <xf numFmtId="0" fontId="37" fillId="0" borderId="0" xfId="0" applyFont="1" applyAlignment="1">
      <alignment vertical="center"/>
    </xf>
    <xf numFmtId="0" fontId="38" fillId="15" borderId="70" xfId="0" applyFont="1" applyFill="1" applyBorder="1" applyAlignment="1">
      <alignment horizontal="justify" vertical="center"/>
    </xf>
    <xf numFmtId="0" fontId="37" fillId="15" borderId="70" xfId="0" applyFont="1" applyFill="1" applyBorder="1"/>
    <xf numFmtId="0" fontId="37" fillId="15" borderId="70" xfId="0" applyFont="1" applyFill="1" applyBorder="1" applyAlignment="1">
      <alignment vertical="center"/>
    </xf>
    <xf numFmtId="0" fontId="0" fillId="0" borderId="70" xfId="0" applyBorder="1" applyAlignment="1">
      <alignment horizontal="center" vertical="top"/>
    </xf>
    <xf numFmtId="0" fontId="0" fillId="0" borderId="70" xfId="0" applyFill="1" applyBorder="1" applyAlignment="1">
      <alignment wrapText="1"/>
    </xf>
    <xf numFmtId="0" fontId="37" fillId="15" borderId="70" xfId="0" applyFont="1" applyFill="1" applyBorder="1" applyAlignment="1">
      <alignment vertical="top"/>
    </xf>
    <xf numFmtId="0" fontId="0" fillId="15" borderId="70" xfId="0" applyFill="1" applyBorder="1" applyAlignment="1">
      <alignment wrapText="1"/>
    </xf>
    <xf numFmtId="0" fontId="0" fillId="15" borderId="73" xfId="0" applyFill="1" applyBorder="1" applyAlignment="1">
      <alignment wrapText="1"/>
    </xf>
    <xf numFmtId="0" fontId="32" fillId="15" borderId="70" xfId="0" applyFont="1" applyFill="1" applyBorder="1"/>
    <xf numFmtId="0" fontId="37" fillId="15" borderId="0" xfId="0" applyFont="1" applyFill="1"/>
    <xf numFmtId="0" fontId="37" fillId="11" borderId="0" xfId="0" applyFont="1" applyFill="1"/>
    <xf numFmtId="0" fontId="37" fillId="19" borderId="0" xfId="0" applyFont="1" applyFill="1"/>
    <xf numFmtId="0" fontId="0" fillId="0" borderId="73" xfId="0" applyFill="1" applyBorder="1"/>
    <xf numFmtId="0" fontId="0" fillId="15" borderId="0" xfId="0" applyFill="1" applyBorder="1" applyAlignment="1">
      <alignment wrapText="1"/>
    </xf>
    <xf numFmtId="0" fontId="38" fillId="0" borderId="0" xfId="0" applyFont="1"/>
    <xf numFmtId="0" fontId="0" fillId="0" borderId="0" xfId="0" applyFill="1" applyBorder="1" applyAlignment="1">
      <alignment wrapText="1"/>
    </xf>
    <xf numFmtId="0" fontId="13" fillId="0" borderId="0" xfId="0" applyFont="1" applyFill="1" applyBorder="1" applyAlignment="1">
      <alignment wrapText="1"/>
    </xf>
    <xf numFmtId="0" fontId="0" fillId="0" borderId="0" xfId="0" applyAlignment="1">
      <alignment vertical="top" wrapText="1"/>
    </xf>
    <xf numFmtId="0" fontId="6" fillId="0" borderId="0" xfId="20"/>
    <xf numFmtId="0" fontId="47" fillId="0" borderId="74" xfId="19" applyFont="1" applyBorder="1" applyAlignment="1">
      <alignment vertical="center"/>
    </xf>
    <xf numFmtId="0" fontId="47" fillId="0" borderId="75" xfId="19" applyFont="1" applyBorder="1" applyAlignment="1"/>
    <xf numFmtId="0" fontId="45" fillId="0" borderId="75" xfId="19" applyBorder="1">
      <alignment horizontal="center" vertical="center"/>
    </xf>
    <xf numFmtId="0" fontId="46" fillId="0" borderId="74" xfId="19" applyFont="1" applyBorder="1" applyAlignment="1"/>
    <xf numFmtId="0" fontId="46" fillId="9" borderId="80" xfId="19" applyFont="1" applyFill="1" applyBorder="1" applyAlignment="1"/>
    <xf numFmtId="0" fontId="46" fillId="15" borderId="75" xfId="19" applyFont="1" applyFill="1" applyBorder="1" applyAlignment="1">
      <alignment horizontal="right"/>
    </xf>
    <xf numFmtId="0" fontId="46" fillId="0" borderId="74" xfId="19" applyFont="1" applyBorder="1" applyAlignment="1">
      <alignment horizontal="center"/>
    </xf>
    <xf numFmtId="0" fontId="46" fillId="0" borderId="80" xfId="19" applyFont="1" applyBorder="1" applyAlignment="1">
      <alignment horizontal="center"/>
    </xf>
    <xf numFmtId="0" fontId="46" fillId="0" borderId="79" xfId="19" applyFont="1" applyBorder="1" applyAlignment="1">
      <alignment horizontal="center"/>
    </xf>
    <xf numFmtId="0" fontId="46" fillId="0" borderId="75" xfId="19" applyFont="1" applyBorder="1" applyAlignment="1">
      <alignment horizontal="center"/>
    </xf>
    <xf numFmtId="0" fontId="50" fillId="9" borderId="82" xfId="19" applyFont="1" applyFill="1" applyBorder="1" applyAlignment="1">
      <alignment horizontal="center" vertical="center" wrapText="1"/>
    </xf>
    <xf numFmtId="0" fontId="46" fillId="0" borderId="83" xfId="19" applyFont="1" applyBorder="1" applyAlignment="1">
      <alignment horizontal="right" vertical="center" wrapText="1"/>
    </xf>
    <xf numFmtId="176" fontId="51" fillId="20" borderId="84" xfId="19" applyNumberFormat="1" applyFont="1" applyFill="1" applyBorder="1">
      <alignment horizontal="center" vertical="center"/>
    </xf>
    <xf numFmtId="176" fontId="51" fillId="20" borderId="85" xfId="19" applyNumberFormat="1" applyFont="1" applyFill="1" applyBorder="1">
      <alignment horizontal="center" vertical="center"/>
    </xf>
    <xf numFmtId="176" fontId="51" fillId="20" borderId="86" xfId="19" applyNumberFormat="1" applyFont="1" applyFill="1" applyBorder="1">
      <alignment horizontal="center" vertical="center"/>
    </xf>
    <xf numFmtId="176" fontId="50" fillId="21" borderId="87" xfId="19" applyNumberFormat="1" applyFont="1" applyFill="1" applyBorder="1" applyAlignment="1">
      <alignment vertical="center"/>
    </xf>
    <xf numFmtId="176" fontId="50" fillId="21" borderId="82" xfId="19" applyNumberFormat="1" applyFont="1" applyFill="1" applyBorder="1" applyAlignment="1">
      <alignment vertical="center"/>
    </xf>
    <xf numFmtId="176" fontId="50" fillId="21" borderId="86" xfId="19" applyNumberFormat="1" applyFont="1" applyFill="1" applyBorder="1" applyAlignment="1">
      <alignment vertical="center"/>
    </xf>
    <xf numFmtId="176" fontId="50" fillId="21" borderId="85" xfId="19" applyNumberFormat="1" applyFont="1" applyFill="1" applyBorder="1" applyAlignment="1">
      <alignment vertical="center"/>
    </xf>
    <xf numFmtId="176" fontId="50" fillId="21" borderId="83" xfId="19" applyNumberFormat="1" applyFont="1" applyFill="1" applyBorder="1" applyAlignment="1">
      <alignment vertical="center"/>
    </xf>
    <xf numFmtId="0" fontId="50" fillId="9" borderId="70" xfId="19" applyFont="1" applyFill="1" applyBorder="1" applyAlignment="1">
      <alignment horizontal="center" vertical="center" wrapText="1"/>
    </xf>
    <xf numFmtId="0" fontId="48" fillId="0" borderId="88" xfId="19" applyFont="1" applyBorder="1" applyAlignment="1">
      <alignment horizontal="right" vertical="center" wrapText="1"/>
    </xf>
    <xf numFmtId="176" fontId="50" fillId="21" borderId="89" xfId="19" applyNumberFormat="1" applyFont="1" applyFill="1" applyBorder="1">
      <alignment horizontal="center" vertical="center"/>
    </xf>
    <xf numFmtId="176" fontId="50" fillId="21" borderId="70" xfId="19" applyNumberFormat="1" applyFont="1" applyFill="1" applyBorder="1">
      <alignment horizontal="center" vertical="center"/>
    </xf>
    <xf numFmtId="176" fontId="50" fillId="21" borderId="90" xfId="19" applyNumberFormat="1" applyFont="1" applyFill="1" applyBorder="1">
      <alignment horizontal="center" vertical="center"/>
    </xf>
    <xf numFmtId="176" fontId="50" fillId="21" borderId="91" xfId="19" applyNumberFormat="1" applyFont="1" applyFill="1" applyBorder="1">
      <alignment horizontal="center" vertical="center"/>
    </xf>
    <xf numFmtId="176" fontId="50" fillId="21" borderId="72" xfId="19" applyNumberFormat="1" applyFont="1" applyFill="1" applyBorder="1">
      <alignment horizontal="center" vertical="center"/>
    </xf>
    <xf numFmtId="176" fontId="50" fillId="21" borderId="92" xfId="19" applyNumberFormat="1" applyFont="1" applyFill="1" applyBorder="1">
      <alignment horizontal="center" vertical="center"/>
    </xf>
    <xf numFmtId="176" fontId="51" fillId="0" borderId="87" xfId="19" applyNumberFormat="1" applyFont="1" applyBorder="1">
      <alignment horizontal="center" vertical="center"/>
    </xf>
    <xf numFmtId="176" fontId="51" fillId="0" borderId="70" xfId="19" applyNumberFormat="1" applyFont="1" applyBorder="1">
      <alignment horizontal="center" vertical="center"/>
    </xf>
    <xf numFmtId="176" fontId="51" fillId="0" borderId="90" xfId="19" applyNumberFormat="1" applyFont="1" applyBorder="1">
      <alignment horizontal="center" vertical="center"/>
    </xf>
    <xf numFmtId="176" fontId="51" fillId="0" borderId="91" xfId="19" applyNumberFormat="1" applyFont="1" applyBorder="1">
      <alignment horizontal="center" vertical="center"/>
    </xf>
    <xf numFmtId="177" fontId="6" fillId="0" borderId="0" xfId="20" applyNumberFormat="1"/>
    <xf numFmtId="0" fontId="46" fillId="0" borderId="88" xfId="19" applyFont="1" applyBorder="1" applyAlignment="1">
      <alignment horizontal="right" vertical="center" wrapText="1"/>
    </xf>
    <xf numFmtId="176" fontId="51" fillId="0" borderId="89" xfId="19" applyNumberFormat="1" applyFont="1" applyBorder="1">
      <alignment horizontal="center" vertical="center"/>
    </xf>
    <xf numFmtId="176" fontId="52" fillId="21" borderId="89" xfId="19" applyNumberFormat="1" applyFont="1" applyFill="1" applyBorder="1">
      <alignment horizontal="center" vertical="center"/>
    </xf>
    <xf numFmtId="176" fontId="52" fillId="21" borderId="70" xfId="19" applyNumberFormat="1" applyFont="1" applyFill="1" applyBorder="1">
      <alignment horizontal="center" vertical="center"/>
    </xf>
    <xf numFmtId="176" fontId="52" fillId="21" borderId="90" xfId="19" applyNumberFormat="1" applyFont="1" applyFill="1" applyBorder="1">
      <alignment horizontal="center" vertical="center"/>
    </xf>
    <xf numFmtId="0" fontId="50" fillId="9" borderId="72" xfId="19" applyFont="1" applyFill="1" applyBorder="1" applyAlignment="1">
      <alignment horizontal="center" vertical="center" wrapText="1"/>
    </xf>
    <xf numFmtId="0" fontId="46" fillId="0" borderId="93" xfId="19" applyFont="1" applyBorder="1" applyAlignment="1">
      <alignment horizontal="right" vertical="center" wrapText="1"/>
    </xf>
    <xf numFmtId="176" fontId="50" fillId="21" borderId="94" xfId="19" applyNumberFormat="1" applyFont="1" applyFill="1" applyBorder="1">
      <alignment horizontal="center" vertical="center"/>
    </xf>
    <xf numFmtId="176" fontId="50" fillId="21" borderId="95" xfId="19" applyNumberFormat="1" applyFont="1" applyFill="1" applyBorder="1">
      <alignment horizontal="center" vertical="center"/>
    </xf>
    <xf numFmtId="176" fontId="50" fillId="21" borderId="96" xfId="19" applyNumberFormat="1" applyFont="1" applyFill="1" applyBorder="1">
      <alignment horizontal="center" vertical="center"/>
    </xf>
    <xf numFmtId="176" fontId="50" fillId="21" borderId="97" xfId="19" applyNumberFormat="1" applyFont="1" applyFill="1" applyBorder="1">
      <alignment horizontal="center" vertical="center"/>
    </xf>
    <xf numFmtId="176" fontId="50" fillId="21" borderId="98" xfId="19" applyNumberFormat="1" applyFont="1" applyFill="1" applyBorder="1">
      <alignment horizontal="center" vertical="center"/>
    </xf>
    <xf numFmtId="176" fontId="50" fillId="21" borderId="99" xfId="19" applyNumberFormat="1" applyFont="1" applyFill="1" applyBorder="1">
      <alignment horizontal="center" vertical="center"/>
    </xf>
    <xf numFmtId="176" fontId="50" fillId="21" borderId="100" xfId="19" applyNumberFormat="1" applyFont="1" applyFill="1" applyBorder="1">
      <alignment horizontal="center" vertical="center"/>
    </xf>
    <xf numFmtId="176" fontId="51" fillId="20" borderId="95" xfId="19" applyNumberFormat="1" applyFont="1" applyFill="1" applyBorder="1">
      <alignment horizontal="center" vertical="center"/>
    </xf>
    <xf numFmtId="176" fontId="51" fillId="20" borderId="96" xfId="19" applyNumberFormat="1" applyFont="1" applyFill="1" applyBorder="1">
      <alignment horizontal="center" vertical="center"/>
    </xf>
    <xf numFmtId="0" fontId="46" fillId="20" borderId="75" xfId="19" applyFont="1" applyFill="1" applyBorder="1" applyAlignment="1">
      <alignment horizontal="center" vertical="center" wrapText="1"/>
    </xf>
    <xf numFmtId="0" fontId="46" fillId="15" borderId="79" xfId="19" applyFont="1" applyFill="1" applyBorder="1" applyAlignment="1">
      <alignment horizontal="right" vertical="center" wrapText="1"/>
    </xf>
    <xf numFmtId="0" fontId="46" fillId="0" borderId="76" xfId="19" applyFont="1" applyBorder="1" applyAlignment="1">
      <alignment horizontal="center"/>
    </xf>
    <xf numFmtId="0" fontId="46" fillId="0" borderId="101" xfId="19" applyFont="1" applyBorder="1" applyAlignment="1">
      <alignment horizontal="center"/>
    </xf>
    <xf numFmtId="0" fontId="46" fillId="0" borderId="78" xfId="19" applyFont="1" applyBorder="1" applyAlignment="1">
      <alignment horizontal="center"/>
    </xf>
    <xf numFmtId="0" fontId="46" fillId="0" borderId="77" xfId="19" applyFont="1" applyBorder="1" applyAlignment="1">
      <alignment horizontal="center"/>
    </xf>
    <xf numFmtId="0" fontId="50" fillId="9" borderId="70" xfId="19" applyFont="1" applyFill="1" applyBorder="1">
      <alignment horizontal="center" vertical="center"/>
    </xf>
    <xf numFmtId="0" fontId="50" fillId="0" borderId="88" xfId="19" applyFont="1" applyBorder="1" applyAlignment="1">
      <alignment horizontal="left" vertical="center" wrapText="1"/>
    </xf>
    <xf numFmtId="176" fontId="52" fillId="0" borderId="89" xfId="19" applyNumberFormat="1" applyFont="1" applyBorder="1">
      <alignment horizontal="center" vertical="center"/>
    </xf>
    <xf numFmtId="176" fontId="52" fillId="0" borderId="70" xfId="19" applyNumberFormat="1" applyFont="1" applyBorder="1">
      <alignment horizontal="center" vertical="center"/>
    </xf>
    <xf numFmtId="176" fontId="52" fillId="0" borderId="90" xfId="19" applyNumberFormat="1" applyFont="1" applyBorder="1">
      <alignment horizontal="center" vertical="center"/>
    </xf>
    <xf numFmtId="176" fontId="52" fillId="0" borderId="91" xfId="19" applyNumberFormat="1" applyFont="1" applyBorder="1">
      <alignment horizontal="center" vertical="center"/>
    </xf>
    <xf numFmtId="43" fontId="52" fillId="21" borderId="91" xfId="21" applyFont="1" applyFill="1" applyBorder="1" applyAlignment="1">
      <alignment horizontal="center" vertical="center"/>
    </xf>
    <xf numFmtId="43" fontId="52" fillId="21" borderId="70" xfId="21" applyFont="1" applyFill="1" applyBorder="1" applyAlignment="1">
      <alignment horizontal="center" vertical="center"/>
    </xf>
    <xf numFmtId="43" fontId="52" fillId="21" borderId="90" xfId="21" applyFont="1" applyFill="1" applyBorder="1" applyAlignment="1">
      <alignment horizontal="center" vertical="center"/>
    </xf>
    <xf numFmtId="176" fontId="46" fillId="21" borderId="89" xfId="19" applyNumberFormat="1" applyFont="1" applyFill="1" applyBorder="1">
      <alignment horizontal="center" vertical="center"/>
    </xf>
    <xf numFmtId="176" fontId="46" fillId="21" borderId="70" xfId="19" applyNumberFormat="1" applyFont="1" applyFill="1" applyBorder="1">
      <alignment horizontal="center" vertical="center"/>
    </xf>
    <xf numFmtId="176" fontId="46" fillId="21" borderId="90" xfId="19" applyNumberFormat="1" applyFont="1" applyFill="1" applyBorder="1">
      <alignment horizontal="center" vertical="center"/>
    </xf>
    <xf numFmtId="176" fontId="46" fillId="21" borderId="91" xfId="19" applyNumberFormat="1" applyFont="1" applyFill="1" applyBorder="1">
      <alignment horizontal="center" vertical="center"/>
    </xf>
    <xf numFmtId="176" fontId="46" fillId="21" borderId="88" xfId="19" applyNumberFormat="1" applyFont="1" applyFill="1" applyBorder="1">
      <alignment horizontal="center" vertical="center"/>
    </xf>
    <xf numFmtId="0" fontId="55" fillId="0" borderId="0" xfId="20" applyFont="1"/>
    <xf numFmtId="0" fontId="50" fillId="0" borderId="93" xfId="19" applyFont="1" applyBorder="1" applyAlignment="1">
      <alignment horizontal="left" vertical="center" wrapText="1"/>
    </xf>
    <xf numFmtId="176" fontId="46" fillId="21" borderId="105" xfId="19" applyNumberFormat="1" applyFont="1" applyFill="1" applyBorder="1">
      <alignment horizontal="center" vertical="center"/>
    </xf>
    <xf numFmtId="176" fontId="46" fillId="21" borderId="72" xfId="19" applyNumberFormat="1" applyFont="1" applyFill="1" applyBorder="1">
      <alignment horizontal="center" vertical="center"/>
    </xf>
    <xf numFmtId="176" fontId="46" fillId="21" borderId="106" xfId="19" applyNumberFormat="1" applyFont="1" applyFill="1" applyBorder="1">
      <alignment horizontal="center" vertical="center"/>
    </xf>
    <xf numFmtId="176" fontId="46" fillId="21" borderId="107" xfId="19" applyNumberFormat="1" applyFont="1" applyFill="1" applyBorder="1">
      <alignment horizontal="center" vertical="center"/>
    </xf>
    <xf numFmtId="176" fontId="46" fillId="21" borderId="93" xfId="19" applyNumberFormat="1" applyFont="1" applyFill="1" applyBorder="1">
      <alignment horizontal="center" vertical="center"/>
    </xf>
    <xf numFmtId="0" fontId="50" fillId="9" borderId="95" xfId="19" applyFont="1" applyFill="1" applyBorder="1">
      <alignment horizontal="center" vertical="center"/>
    </xf>
    <xf numFmtId="0" fontId="50" fillId="0" borderId="100" xfId="19" applyFont="1" applyBorder="1" applyAlignment="1">
      <alignment horizontal="left" vertical="center"/>
    </xf>
    <xf numFmtId="176" fontId="50" fillId="0" borderId="94" xfId="19" applyNumberFormat="1" applyFont="1" applyBorder="1" applyAlignment="1">
      <alignment horizontal="center" vertical="center" wrapText="1"/>
    </xf>
    <xf numFmtId="176" fontId="50" fillId="0" borderId="95" xfId="19" applyNumberFormat="1" applyFont="1" applyBorder="1" applyAlignment="1">
      <alignment horizontal="center" vertical="center" wrapText="1"/>
    </xf>
    <xf numFmtId="9" fontId="56" fillId="0" borderId="96" xfId="19" applyNumberFormat="1" applyFont="1" applyBorder="1">
      <alignment horizontal="center" vertical="center"/>
    </xf>
    <xf numFmtId="176" fontId="50" fillId="0" borderId="97" xfId="19" applyNumberFormat="1" applyFont="1" applyBorder="1" applyAlignment="1">
      <alignment horizontal="center" vertical="center" wrapText="1"/>
    </xf>
    <xf numFmtId="9" fontId="56" fillId="0" borderId="100" xfId="19" applyNumberFormat="1" applyFont="1" applyBorder="1">
      <alignment horizontal="center" vertical="center"/>
    </xf>
    <xf numFmtId="0" fontId="43" fillId="0" borderId="0" xfId="20" applyFont="1"/>
    <xf numFmtId="0" fontId="46" fillId="9" borderId="80" xfId="19" applyFont="1" applyFill="1" applyBorder="1" applyAlignment="1">
      <alignment horizontal="center"/>
    </xf>
    <xf numFmtId="0" fontId="46" fillId="9" borderId="113" xfId="19" applyFont="1" applyFill="1" applyBorder="1" applyAlignment="1">
      <alignment horizontal="center"/>
    </xf>
    <xf numFmtId="0" fontId="53" fillId="0" borderId="91" xfId="19" applyFont="1" applyFill="1" applyBorder="1" applyAlignment="1">
      <alignment horizontal="center"/>
    </xf>
    <xf numFmtId="0" fontId="53" fillId="0" borderId="70" xfId="19" applyFont="1" applyFill="1" applyBorder="1" applyAlignment="1">
      <alignment horizontal="center"/>
    </xf>
    <xf numFmtId="0" fontId="50" fillId="9" borderId="103" xfId="19" applyFont="1" applyFill="1" applyBorder="1" applyAlignment="1">
      <alignment horizontal="center" vertical="center" wrapText="1"/>
    </xf>
    <xf numFmtId="0" fontId="46" fillId="0" borderId="115" xfId="19" applyFont="1" applyBorder="1" applyAlignment="1">
      <alignment horizontal="right" vertical="center" wrapText="1"/>
    </xf>
    <xf numFmtId="0" fontId="6" fillId="21" borderId="116" xfId="20" applyFill="1" applyBorder="1" applyAlignment="1">
      <alignment vertical="center"/>
    </xf>
    <xf numFmtId="176" fontId="52" fillId="21" borderId="87" xfId="19" applyNumberFormat="1" applyFont="1" applyFill="1" applyBorder="1" applyAlignment="1">
      <alignment vertical="center"/>
    </xf>
    <xf numFmtId="176" fontId="52" fillId="21" borderId="82" xfId="19" applyNumberFormat="1" applyFont="1" applyFill="1" applyBorder="1" applyAlignment="1">
      <alignment vertical="center"/>
    </xf>
    <xf numFmtId="176" fontId="52" fillId="21" borderId="86" xfId="19" applyNumberFormat="1" applyFont="1" applyFill="1" applyBorder="1" applyAlignment="1">
      <alignment vertical="center"/>
    </xf>
    <xf numFmtId="176" fontId="52" fillId="21" borderId="85" xfId="19" applyNumberFormat="1" applyFont="1" applyFill="1" applyBorder="1" applyAlignment="1">
      <alignment vertical="center"/>
    </xf>
    <xf numFmtId="176" fontId="52" fillId="21" borderId="83" xfId="19" applyNumberFormat="1" applyFont="1" applyFill="1" applyBorder="1" applyAlignment="1">
      <alignment vertical="center"/>
    </xf>
    <xf numFmtId="0" fontId="43" fillId="21" borderId="117" xfId="20" applyFont="1" applyFill="1" applyBorder="1"/>
    <xf numFmtId="0" fontId="52" fillId="0" borderId="91" xfId="19" applyFont="1" applyFill="1" applyBorder="1" applyAlignment="1">
      <alignment horizontal="left" vertical="center" wrapText="1"/>
    </xf>
    <xf numFmtId="0" fontId="43" fillId="0" borderId="70" xfId="20" applyFont="1" applyBorder="1"/>
    <xf numFmtId="10" fontId="0" fillId="0" borderId="118" xfId="22" applyNumberFormat="1" applyFont="1" applyBorder="1" applyAlignment="1">
      <alignment vertical="center"/>
    </xf>
    <xf numFmtId="176" fontId="51" fillId="0" borderId="88" xfId="19" applyNumberFormat="1" applyFont="1" applyBorder="1">
      <alignment horizontal="center" vertical="center"/>
    </xf>
    <xf numFmtId="10" fontId="0" fillId="0" borderId="118" xfId="22" applyNumberFormat="1" applyFont="1" applyBorder="1"/>
    <xf numFmtId="0" fontId="46" fillId="0" borderId="102" xfId="19" applyFont="1" applyBorder="1" applyAlignment="1">
      <alignment horizontal="center" vertical="center" wrapText="1"/>
    </xf>
    <xf numFmtId="177" fontId="51" fillId="0" borderId="89" xfId="19" applyNumberFormat="1" applyFont="1" applyBorder="1">
      <alignment horizontal="center" vertical="center"/>
    </xf>
    <xf numFmtId="177" fontId="51" fillId="0" borderId="70" xfId="19" applyNumberFormat="1" applyFont="1" applyBorder="1">
      <alignment horizontal="center" vertical="center"/>
    </xf>
    <xf numFmtId="177" fontId="51" fillId="0" borderId="90" xfId="19" applyNumberFormat="1" applyFont="1" applyBorder="1">
      <alignment horizontal="center" vertical="center"/>
    </xf>
    <xf numFmtId="177" fontId="51" fillId="0" borderId="91" xfId="19" applyNumberFormat="1" applyFont="1" applyBorder="1">
      <alignment horizontal="center" vertical="center"/>
    </xf>
    <xf numFmtId="177" fontId="51" fillId="0" borderId="88" xfId="19" applyNumberFormat="1" applyFont="1" applyBorder="1">
      <alignment horizontal="center" vertical="center"/>
    </xf>
    <xf numFmtId="177" fontId="0" fillId="0" borderId="118" xfId="22" applyNumberFormat="1" applyFont="1" applyBorder="1"/>
    <xf numFmtId="0" fontId="6" fillId="0" borderId="74" xfId="20" applyBorder="1"/>
    <xf numFmtId="0" fontId="46" fillId="0" borderId="75" xfId="19" applyFont="1" applyBorder="1" applyAlignment="1">
      <alignment horizontal="center" vertical="center" wrapText="1"/>
    </xf>
    <xf numFmtId="0" fontId="46" fillId="15" borderId="75" xfId="19" applyFont="1" applyFill="1" applyBorder="1" applyAlignment="1">
      <alignment horizontal="right" vertical="center" wrapText="1"/>
    </xf>
    <xf numFmtId="0" fontId="46" fillId="9" borderId="113" xfId="19" applyFont="1" applyFill="1" applyBorder="1" applyAlignment="1">
      <alignment horizontal="center" vertical="center" wrapText="1"/>
    </xf>
    <xf numFmtId="178" fontId="51" fillId="0" borderId="89" xfId="21" applyNumberFormat="1" applyFont="1" applyBorder="1" applyAlignment="1">
      <alignment horizontal="center" vertical="center"/>
    </xf>
    <xf numFmtId="178" fontId="51" fillId="0" borderId="70" xfId="21" applyNumberFormat="1" applyFont="1" applyBorder="1" applyAlignment="1">
      <alignment horizontal="center" vertical="center"/>
    </xf>
    <xf numFmtId="178" fontId="51" fillId="0" borderId="90" xfId="21" applyNumberFormat="1" applyFont="1" applyBorder="1" applyAlignment="1">
      <alignment horizontal="center" vertical="center"/>
    </xf>
    <xf numFmtId="178" fontId="51" fillId="0" borderId="91" xfId="21" applyNumberFormat="1" applyFont="1" applyBorder="1" applyAlignment="1">
      <alignment horizontal="center" vertical="center"/>
    </xf>
    <xf numFmtId="178" fontId="51" fillId="0" borderId="88" xfId="21" applyNumberFormat="1" applyFont="1" applyBorder="1" applyAlignment="1">
      <alignment horizontal="center" vertical="center"/>
    </xf>
    <xf numFmtId="179" fontId="51" fillId="0" borderId="89" xfId="21" applyNumberFormat="1" applyFont="1" applyBorder="1" applyAlignment="1">
      <alignment horizontal="center" vertical="center"/>
    </xf>
    <xf numFmtId="179" fontId="51" fillId="0" borderId="70" xfId="21" applyNumberFormat="1" applyFont="1" applyBorder="1" applyAlignment="1">
      <alignment horizontal="center" vertical="center"/>
    </xf>
    <xf numFmtId="179" fontId="51" fillId="0" borderId="90" xfId="21" applyNumberFormat="1" applyFont="1" applyBorder="1" applyAlignment="1">
      <alignment horizontal="center" vertical="center"/>
    </xf>
    <xf numFmtId="179" fontId="51" fillId="0" borderId="91" xfId="21" applyNumberFormat="1" applyFont="1" applyBorder="1" applyAlignment="1">
      <alignment horizontal="center" vertical="center"/>
    </xf>
    <xf numFmtId="0" fontId="6" fillId="0" borderId="118" xfId="20" applyBorder="1" applyAlignment="1">
      <alignment vertical="center"/>
    </xf>
    <xf numFmtId="180" fontId="51" fillId="0" borderId="89" xfId="21" applyNumberFormat="1" applyFont="1" applyBorder="1" applyAlignment="1">
      <alignment horizontal="center" vertical="center"/>
    </xf>
    <xf numFmtId="180" fontId="51" fillId="0" borderId="70" xfId="21" applyNumberFormat="1" applyFont="1" applyBorder="1" applyAlignment="1">
      <alignment horizontal="center" vertical="center"/>
    </xf>
    <xf numFmtId="180" fontId="51" fillId="0" borderId="90" xfId="21" applyNumberFormat="1" applyFont="1" applyBorder="1" applyAlignment="1">
      <alignment horizontal="center" vertical="center"/>
    </xf>
    <xf numFmtId="180" fontId="51" fillId="0" borderId="91" xfId="21" applyNumberFormat="1" applyFont="1" applyBorder="1" applyAlignment="1">
      <alignment horizontal="center" vertical="center"/>
    </xf>
    <xf numFmtId="180" fontId="51" fillId="0" borderId="88" xfId="21" applyNumberFormat="1" applyFont="1" applyBorder="1" applyAlignment="1">
      <alignment horizontal="center" vertical="center"/>
    </xf>
    <xf numFmtId="0" fontId="6" fillId="0" borderId="118" xfId="20" applyBorder="1"/>
    <xf numFmtId="0" fontId="6" fillId="0" borderId="121" xfId="20" applyBorder="1" applyAlignment="1">
      <alignment vertical="center"/>
    </xf>
    <xf numFmtId="0" fontId="6" fillId="0" borderId="121" xfId="20" applyBorder="1"/>
    <xf numFmtId="0" fontId="6" fillId="15" borderId="0" xfId="20" applyFill="1"/>
    <xf numFmtId="9" fontId="59" fillId="0" borderId="124" xfId="20" applyNumberFormat="1" applyFont="1" applyBorder="1" applyAlignment="1">
      <alignment horizontal="right" vertical="center" wrapText="1"/>
    </xf>
    <xf numFmtId="0" fontId="6" fillId="0" borderId="125" xfId="20" applyBorder="1" applyAlignment="1">
      <alignment vertical="center" wrapText="1"/>
    </xf>
    <xf numFmtId="0" fontId="6" fillId="0" borderId="124" xfId="20" applyBorder="1" applyAlignment="1">
      <alignment vertical="center" wrapText="1"/>
    </xf>
    <xf numFmtId="181" fontId="0" fillId="0" borderId="90" xfId="22" applyNumberFormat="1" applyFont="1" applyBorder="1"/>
    <xf numFmtId="2" fontId="6" fillId="22" borderId="90" xfId="20" applyNumberFormat="1" applyFill="1" applyBorder="1"/>
    <xf numFmtId="2" fontId="6" fillId="0" borderId="90" xfId="20" applyNumberFormat="1" applyBorder="1"/>
    <xf numFmtId="167" fontId="6" fillId="0" borderId="70" xfId="20" applyNumberFormat="1" applyBorder="1"/>
    <xf numFmtId="0" fontId="6" fillId="0" borderId="89" xfId="20" applyBorder="1"/>
    <xf numFmtId="0" fontId="59" fillId="15" borderId="124" xfId="20" applyFont="1" applyFill="1" applyBorder="1" applyAlignment="1">
      <alignment horizontal="right" vertical="center" wrapText="1"/>
    </xf>
    <xf numFmtId="181" fontId="0" fillId="0" borderId="90" xfId="22" applyNumberFormat="1" applyFont="1" applyFill="1" applyBorder="1"/>
    <xf numFmtId="2" fontId="6" fillId="15" borderId="90" xfId="20" applyNumberFormat="1" applyFill="1" applyBorder="1"/>
    <xf numFmtId="0" fontId="59" fillId="0" borderId="124" xfId="20" applyFont="1" applyBorder="1" applyAlignment="1">
      <alignment horizontal="right" vertical="center" wrapText="1"/>
    </xf>
    <xf numFmtId="181" fontId="0" fillId="0" borderId="104" xfId="22" applyNumberFormat="1" applyFont="1" applyBorder="1"/>
    <xf numFmtId="2" fontId="6" fillId="22" borderId="104" xfId="20" applyNumberFormat="1" applyFill="1" applyBorder="1"/>
    <xf numFmtId="2" fontId="6" fillId="0" borderId="104" xfId="20" applyNumberFormat="1" applyBorder="1"/>
    <xf numFmtId="167" fontId="6" fillId="0" borderId="103" xfId="20" applyNumberFormat="1" applyBorder="1"/>
    <xf numFmtId="0" fontId="6" fillId="0" borderId="84" xfId="20" applyBorder="1"/>
    <xf numFmtId="0" fontId="44" fillId="0" borderId="72" xfId="20" applyFont="1" applyFill="1" applyBorder="1" applyAlignment="1">
      <alignment horizontal="center" vertical="center" wrapText="1"/>
    </xf>
    <xf numFmtId="0" fontId="44" fillId="0" borderId="105" xfId="20" applyFont="1" applyFill="1" applyBorder="1" applyAlignment="1">
      <alignment horizontal="center" vertical="center" wrapText="1"/>
    </xf>
    <xf numFmtId="0" fontId="44" fillId="0" borderId="84" xfId="20" applyFont="1" applyBorder="1" applyAlignment="1">
      <alignment horizontal="center" vertical="center" wrapText="1"/>
    </xf>
    <xf numFmtId="173" fontId="0" fillId="16" borderId="1" xfId="0" applyNumberFormat="1" applyFill="1" applyBorder="1" applyAlignment="1">
      <alignment horizontal="center" vertical="center"/>
    </xf>
    <xf numFmtId="176" fontId="51" fillId="16" borderId="89" xfId="19" applyNumberFormat="1" applyFont="1" applyFill="1" applyBorder="1">
      <alignment horizontal="center" vertical="center"/>
    </xf>
    <xf numFmtId="176" fontId="51" fillId="16" borderId="70" xfId="19" applyNumberFormat="1" applyFont="1" applyFill="1" applyBorder="1">
      <alignment horizontal="center" vertical="center"/>
    </xf>
    <xf numFmtId="176" fontId="51" fillId="16" borderId="90" xfId="19" applyNumberFormat="1" applyFont="1" applyFill="1" applyBorder="1">
      <alignment horizontal="center" vertical="center"/>
    </xf>
    <xf numFmtId="176" fontId="51" fillId="16" borderId="87" xfId="19" applyNumberFormat="1" applyFont="1" applyFill="1" applyBorder="1">
      <alignment horizontal="center" vertical="center"/>
    </xf>
    <xf numFmtId="1" fontId="0" fillId="15" borderId="0" xfId="0" applyNumberFormat="1" applyFill="1"/>
    <xf numFmtId="0" fontId="10" fillId="0" borderId="1" xfId="0" applyFont="1" applyBorder="1"/>
    <xf numFmtId="1" fontId="10" fillId="0" borderId="0" xfId="0" applyNumberFormat="1" applyFont="1"/>
    <xf numFmtId="1" fontId="10" fillId="0" borderId="0" xfId="0" applyNumberFormat="1" applyFont="1" applyAlignment="1">
      <alignment horizontal="right"/>
    </xf>
    <xf numFmtId="177" fontId="0" fillId="0" borderId="0" xfId="0" applyNumberFormat="1"/>
    <xf numFmtId="1" fontId="0" fillId="15" borderId="21" xfId="0" applyNumberFormat="1" applyFill="1" applyBorder="1"/>
    <xf numFmtId="0" fontId="10" fillId="23" borderId="1" xfId="0" applyFont="1" applyFill="1" applyBorder="1"/>
    <xf numFmtId="0" fontId="0" fillId="24" borderId="1" xfId="0" applyFill="1" applyBorder="1"/>
    <xf numFmtId="0" fontId="10" fillId="24" borderId="1" xfId="0" applyFont="1" applyFill="1" applyBorder="1"/>
    <xf numFmtId="0" fontId="0" fillId="25" borderId="1" xfId="0" applyFill="1" applyBorder="1"/>
    <xf numFmtId="0" fontId="0" fillId="11" borderId="1" xfId="0" applyFill="1" applyBorder="1"/>
    <xf numFmtId="0" fontId="0" fillId="26" borderId="1" xfId="0" applyFill="1" applyBorder="1"/>
    <xf numFmtId="0" fontId="0" fillId="27" borderId="1" xfId="0" applyFill="1" applyBorder="1"/>
    <xf numFmtId="0" fontId="10" fillId="25" borderId="1" xfId="0" applyFont="1" applyFill="1" applyBorder="1"/>
    <xf numFmtId="0" fontId="10" fillId="26" borderId="1" xfId="0" applyFont="1" applyFill="1" applyBorder="1"/>
    <xf numFmtId="0" fontId="44" fillId="0" borderId="126" xfId="20" applyFont="1" applyBorder="1" applyAlignment="1">
      <alignment horizontal="center" vertical="center" wrapText="1"/>
    </xf>
    <xf numFmtId="0" fontId="44" fillId="0" borderId="124" xfId="20" applyFont="1" applyBorder="1" applyAlignment="1">
      <alignment horizontal="center" vertical="center" wrapText="1"/>
    </xf>
    <xf numFmtId="0" fontId="0" fillId="29" borderId="19" xfId="0" applyFill="1" applyBorder="1"/>
    <xf numFmtId="1" fontId="0" fillId="30" borderId="21" xfId="0" applyNumberFormat="1" applyFill="1" applyBorder="1"/>
    <xf numFmtId="0" fontId="0" fillId="30" borderId="0" xfId="0" applyFill="1"/>
    <xf numFmtId="0" fontId="0" fillId="11" borderId="0" xfId="0" applyFill="1"/>
    <xf numFmtId="0" fontId="0" fillId="16" borderId="0" xfId="0" applyFill="1"/>
    <xf numFmtId="0" fontId="0" fillId="11" borderId="0" xfId="0" applyNumberFormat="1" applyFill="1"/>
    <xf numFmtId="0" fontId="5" fillId="0" borderId="125" xfId="20" applyFont="1" applyBorder="1" applyAlignment="1">
      <alignment vertical="center" wrapText="1"/>
    </xf>
    <xf numFmtId="0" fontId="21" fillId="11" borderId="0" xfId="0" applyFont="1" applyFill="1"/>
    <xf numFmtId="0" fontId="21" fillId="11" borderId="0" xfId="0" applyNumberFormat="1" applyFont="1" applyFill="1"/>
    <xf numFmtId="2" fontId="0" fillId="0" borderId="0" xfId="0" applyNumberFormat="1"/>
    <xf numFmtId="0" fontId="0" fillId="0" borderId="0" xfId="0" applyAlignment="1">
      <alignment horizontal="center"/>
    </xf>
    <xf numFmtId="0" fontId="4" fillId="0" borderId="0" xfId="20" applyFont="1"/>
    <xf numFmtId="176" fontId="6" fillId="0" borderId="0" xfId="20" applyNumberFormat="1"/>
    <xf numFmtId="173" fontId="0" fillId="15" borderId="0" xfId="0" applyNumberFormat="1" applyFill="1" applyBorder="1" applyAlignment="1">
      <alignment horizontal="center" vertical="center"/>
    </xf>
    <xf numFmtId="0" fontId="3" fillId="0" borderId="0" xfId="20" applyFont="1"/>
    <xf numFmtId="0" fontId="2" fillId="0" borderId="125" xfId="20" applyFont="1" applyBorder="1" applyAlignment="1">
      <alignment vertical="center" wrapText="1"/>
    </xf>
    <xf numFmtId="0" fontId="13" fillId="0" borderId="0" xfId="0" applyFont="1" applyAlignment="1">
      <alignment horizontal="center"/>
    </xf>
    <xf numFmtId="2" fontId="6" fillId="0" borderId="0" xfId="20" applyNumberFormat="1"/>
    <xf numFmtId="0" fontId="0" fillId="0" borderId="0" xfId="0" applyAlignment="1">
      <alignment vertical="center"/>
    </xf>
    <xf numFmtId="167" fontId="0" fillId="28" borderId="19" xfId="16" applyNumberFormat="1" applyFont="1" applyFill="1" applyBorder="1" applyAlignment="1" applyProtection="1">
      <alignment horizontal="center"/>
      <protection locked="0"/>
    </xf>
    <xf numFmtId="2" fontId="0" fillId="28" borderId="1" xfId="16" applyNumberFormat="1" applyFont="1" applyFill="1" applyBorder="1" applyAlignment="1" applyProtection="1">
      <alignment horizontal="center"/>
      <protection locked="0"/>
    </xf>
    <xf numFmtId="168" fontId="0" fillId="28" borderId="1" xfId="16" applyNumberFormat="1" applyFont="1" applyFill="1" applyBorder="1" applyAlignment="1" applyProtection="1">
      <alignment horizontal="center"/>
      <protection locked="0"/>
    </xf>
    <xf numFmtId="168" fontId="0" fillId="28" borderId="21" xfId="0" applyNumberFormat="1" applyFill="1" applyBorder="1" applyAlignment="1" applyProtection="1">
      <alignment horizontal="center"/>
      <protection locked="0"/>
    </xf>
    <xf numFmtId="168" fontId="0" fillId="28" borderId="22" xfId="0" applyNumberFormat="1" applyFill="1" applyBorder="1" applyAlignment="1" applyProtection="1">
      <alignment horizontal="center"/>
      <protection locked="0"/>
    </xf>
    <xf numFmtId="165" fontId="0" fillId="28" borderId="1" xfId="0" applyNumberFormat="1" applyFill="1" applyBorder="1" applyProtection="1">
      <protection locked="0"/>
    </xf>
    <xf numFmtId="0" fontId="35" fillId="31" borderId="0" xfId="0" applyFont="1" applyFill="1" applyAlignment="1">
      <alignment wrapText="1"/>
    </xf>
    <xf numFmtId="0" fontId="0" fillId="28" borderId="70" xfId="16" applyFont="1" applyFill="1" applyBorder="1" applyAlignment="1" applyProtection="1">
      <alignment horizontal="center"/>
      <protection locked="0"/>
    </xf>
    <xf numFmtId="0" fontId="0" fillId="28" borderId="70" xfId="0" applyFill="1" applyBorder="1" applyAlignment="1" applyProtection="1">
      <alignment horizontal="center"/>
      <protection locked="0"/>
    </xf>
    <xf numFmtId="0" fontId="13" fillId="28" borderId="103" xfId="0" applyFont="1" applyFill="1" applyBorder="1" applyAlignment="1" applyProtection="1">
      <alignment horizontal="center" vertical="center" wrapText="1"/>
      <protection locked="0"/>
    </xf>
    <xf numFmtId="0" fontId="13" fillId="28" borderId="104" xfId="0" applyFont="1" applyFill="1" applyBorder="1" applyAlignment="1" applyProtection="1">
      <alignment horizontal="center" vertical="center" wrapText="1"/>
      <protection locked="0"/>
    </xf>
    <xf numFmtId="0" fontId="0" fillId="28" borderId="90" xfId="0" applyFill="1" applyBorder="1" applyAlignment="1" applyProtection="1">
      <alignment horizontal="center"/>
      <protection locked="0"/>
    </xf>
    <xf numFmtId="0" fontId="0" fillId="28" borderId="90" xfId="16" applyFont="1" applyFill="1" applyBorder="1" applyAlignment="1" applyProtection="1">
      <alignment horizontal="center"/>
      <protection locked="0"/>
    </xf>
    <xf numFmtId="0" fontId="0" fillId="28" borderId="70" xfId="0" applyFill="1" applyBorder="1" applyAlignment="1" applyProtection="1">
      <alignment horizontal="left"/>
      <protection locked="0"/>
    </xf>
    <xf numFmtId="0" fontId="0" fillId="28" borderId="70" xfId="16" applyFont="1" applyFill="1" applyBorder="1" applyAlignment="1" applyProtection="1">
      <alignment vertical="center"/>
      <protection locked="0"/>
    </xf>
    <xf numFmtId="0" fontId="0" fillId="28" borderId="70" xfId="0" applyFill="1" applyBorder="1" applyAlignment="1" applyProtection="1">
      <alignment vertical="center"/>
      <protection locked="0"/>
    </xf>
    <xf numFmtId="0" fontId="0" fillId="28" borderId="90" xfId="0" applyFill="1" applyBorder="1" applyAlignment="1" applyProtection="1">
      <alignment vertical="center"/>
      <protection locked="0"/>
    </xf>
    <xf numFmtId="0" fontId="13" fillId="28" borderId="155" xfId="0" applyFont="1" applyFill="1" applyBorder="1" applyAlignment="1" applyProtection="1">
      <alignment horizontal="center" vertical="center" wrapText="1"/>
      <protection locked="0"/>
    </xf>
    <xf numFmtId="0" fontId="0" fillId="28" borderId="91" xfId="16" applyFont="1" applyFill="1" applyBorder="1" applyAlignment="1" applyProtection="1">
      <alignment horizontal="center"/>
      <protection locked="0"/>
    </xf>
    <xf numFmtId="0" fontId="0" fillId="28" borderId="91" xfId="16" applyFont="1" applyFill="1" applyBorder="1" applyAlignment="1" applyProtection="1">
      <alignment vertical="center"/>
      <protection locked="0"/>
    </xf>
    <xf numFmtId="0" fontId="0" fillId="28" borderId="91" xfId="0" applyFill="1" applyBorder="1" applyAlignment="1" applyProtection="1">
      <alignment vertical="center"/>
      <protection locked="0"/>
    </xf>
    <xf numFmtId="0" fontId="13" fillId="28" borderId="103" xfId="0" applyFont="1" applyFill="1" applyBorder="1" applyAlignment="1" applyProtection="1">
      <alignment horizontal="center"/>
      <protection locked="0"/>
    </xf>
    <xf numFmtId="0" fontId="13" fillId="28" borderId="104" xfId="0" applyFont="1" applyFill="1" applyBorder="1" applyAlignment="1" applyProtection="1">
      <alignment horizontal="center"/>
      <protection locked="0"/>
    </xf>
    <xf numFmtId="0" fontId="13" fillId="28" borderId="155" xfId="0" applyFont="1" applyFill="1" applyBorder="1" applyAlignment="1" applyProtection="1">
      <alignment horizontal="center"/>
      <protection locked="0"/>
    </xf>
    <xf numFmtId="0" fontId="0" fillId="28" borderId="155" xfId="16" applyFont="1" applyFill="1" applyBorder="1" applyAlignment="1" applyProtection="1">
      <alignment horizontal="center" vertical="center"/>
      <protection locked="0"/>
    </xf>
    <xf numFmtId="0" fontId="0" fillId="28" borderId="103" xfId="16" applyFont="1" applyFill="1" applyBorder="1" applyAlignment="1" applyProtection="1">
      <alignment horizontal="center" vertical="center"/>
      <protection locked="0"/>
    </xf>
    <xf numFmtId="0" fontId="0" fillId="28" borderId="104" xfId="16" applyFont="1" applyFill="1" applyBorder="1" applyAlignment="1" applyProtection="1">
      <alignment horizontal="center" vertical="center"/>
      <protection locked="0"/>
    </xf>
    <xf numFmtId="0" fontId="0" fillId="28" borderId="155" xfId="0" applyFill="1" applyBorder="1" applyAlignment="1" applyProtection="1">
      <alignment horizontal="center"/>
      <protection locked="0"/>
    </xf>
    <xf numFmtId="0" fontId="0" fillId="28" borderId="103" xfId="0" applyFill="1" applyBorder="1" applyAlignment="1" applyProtection="1">
      <alignment horizontal="center"/>
      <protection locked="0"/>
    </xf>
    <xf numFmtId="0" fontId="0" fillId="28" borderId="104" xfId="0" applyFill="1" applyBorder="1" applyAlignment="1" applyProtection="1">
      <alignment horizontal="center"/>
      <protection locked="0"/>
    </xf>
    <xf numFmtId="166" fontId="0" fillId="28" borderId="91" xfId="0" applyNumberFormat="1" applyFill="1" applyBorder="1" applyAlignment="1" applyProtection="1">
      <alignment horizontal="center"/>
      <protection locked="0"/>
    </xf>
    <xf numFmtId="166" fontId="0" fillId="28" borderId="70" xfId="0" applyNumberFormat="1" applyFill="1" applyBorder="1" applyAlignment="1" applyProtection="1">
      <alignment horizontal="center"/>
      <protection locked="0"/>
    </xf>
    <xf numFmtId="166" fontId="0" fillId="28" borderId="90" xfId="0" applyNumberFormat="1" applyFill="1" applyBorder="1" applyAlignment="1" applyProtection="1">
      <alignment horizontal="center"/>
      <protection locked="0"/>
    </xf>
    <xf numFmtId="166" fontId="10" fillId="28" borderId="43" xfId="0" applyNumberFormat="1" applyFont="1" applyFill="1" applyBorder="1" applyAlignment="1" applyProtection="1">
      <alignment horizontal="center"/>
      <protection locked="0"/>
    </xf>
    <xf numFmtId="166" fontId="10" fillId="28" borderId="35" xfId="0" applyNumberFormat="1" applyFont="1" applyFill="1" applyBorder="1" applyAlignment="1" applyProtection="1">
      <alignment horizontal="center"/>
      <protection locked="0"/>
    </xf>
    <xf numFmtId="166" fontId="0" fillId="28" borderId="51" xfId="0" applyNumberFormat="1" applyFill="1" applyBorder="1" applyAlignment="1" applyProtection="1">
      <alignment horizontal="center"/>
      <protection locked="0"/>
    </xf>
    <xf numFmtId="166" fontId="0" fillId="28" borderId="48" xfId="0" applyNumberFormat="1" applyFill="1" applyBorder="1" applyAlignment="1" applyProtection="1">
      <alignment horizontal="center"/>
      <protection locked="0"/>
    </xf>
    <xf numFmtId="0" fontId="67" fillId="0" borderId="0" xfId="0" applyFont="1" applyFill="1" applyAlignment="1">
      <alignment wrapText="1"/>
    </xf>
    <xf numFmtId="0" fontId="66" fillId="0" borderId="0" xfId="0" applyFont="1" applyFill="1" applyAlignment="1">
      <alignment wrapText="1"/>
    </xf>
    <xf numFmtId="0" fontId="10" fillId="0" borderId="0" xfId="0" applyFont="1" applyFill="1" applyAlignment="1">
      <alignment wrapText="1"/>
    </xf>
    <xf numFmtId="0" fontId="0" fillId="0" borderId="0" xfId="0" applyProtection="1"/>
    <xf numFmtId="0" fontId="0" fillId="0" borderId="104" xfId="0" applyBorder="1" applyAlignment="1" applyProtection="1">
      <alignment horizontal="center" vertical="center" wrapText="1"/>
    </xf>
    <xf numFmtId="0" fontId="13" fillId="0" borderId="69" xfId="0" applyFont="1" applyBorder="1" applyAlignment="1" applyProtection="1">
      <alignment horizontal="center" vertical="center" wrapText="1"/>
    </xf>
    <xf numFmtId="0" fontId="13" fillId="0" borderId="5" xfId="0" applyFont="1" applyBorder="1" applyAlignment="1" applyProtection="1">
      <alignment horizontal="center" vertical="center" wrapText="1"/>
    </xf>
    <xf numFmtId="0" fontId="13" fillId="0" borderId="3" xfId="0" applyFont="1" applyBorder="1" applyAlignment="1" applyProtection="1">
      <alignment horizontal="center" vertical="center" wrapText="1"/>
    </xf>
    <xf numFmtId="0" fontId="13" fillId="0" borderId="6" xfId="0" applyFont="1" applyBorder="1" applyAlignment="1" applyProtection="1">
      <alignment horizontal="center" vertical="center" wrapText="1"/>
    </xf>
    <xf numFmtId="0" fontId="13" fillId="0" borderId="4" xfId="0" applyFont="1" applyBorder="1" applyAlignment="1" applyProtection="1">
      <alignment horizontal="center" vertical="center" wrapText="1"/>
    </xf>
    <xf numFmtId="0" fontId="13" fillId="0" borderId="7" xfId="0" applyFont="1" applyBorder="1" applyAlignment="1" applyProtection="1">
      <alignment horizontal="center" vertical="center" wrapText="1"/>
    </xf>
    <xf numFmtId="165" fontId="0" fillId="0" borderId="0" xfId="0" applyNumberFormat="1" applyProtection="1"/>
    <xf numFmtId="2" fontId="0" fillId="0" borderId="0" xfId="0" applyNumberFormat="1" applyProtection="1"/>
    <xf numFmtId="0" fontId="0" fillId="0" borderId="8" xfId="0" applyBorder="1" applyProtection="1"/>
    <xf numFmtId="0" fontId="0" fillId="18" borderId="127" xfId="0" applyFill="1" applyBorder="1" applyAlignment="1" applyProtection="1">
      <alignment horizontal="center"/>
    </xf>
    <xf numFmtId="0" fontId="0" fillId="0" borderId="12" xfId="0" applyBorder="1" applyAlignment="1" applyProtection="1">
      <alignment horizontal="center"/>
    </xf>
    <xf numFmtId="0" fontId="0" fillId="0" borderId="9" xfId="0" applyBorder="1" applyAlignment="1" applyProtection="1">
      <alignment horizontal="center"/>
    </xf>
    <xf numFmtId="0" fontId="0" fillId="0" borderId="13" xfId="0" applyBorder="1" applyAlignment="1" applyProtection="1">
      <alignment horizontal="center"/>
    </xf>
    <xf numFmtId="0" fontId="0" fillId="0" borderId="10" xfId="0" applyBorder="1" applyProtection="1"/>
    <xf numFmtId="0" fontId="16" fillId="0" borderId="1" xfId="0" applyFont="1" applyBorder="1" applyAlignment="1" applyProtection="1">
      <alignment horizontal="center" vertical="center"/>
    </xf>
    <xf numFmtId="0" fontId="16" fillId="9" borderId="1" xfId="0" applyFont="1" applyFill="1" applyBorder="1" applyProtection="1"/>
    <xf numFmtId="0" fontId="0" fillId="18" borderId="28" xfId="0" applyFill="1" applyBorder="1" applyAlignment="1" applyProtection="1">
      <alignment horizontal="center"/>
    </xf>
    <xf numFmtId="0" fontId="0" fillId="0" borderId="18" xfId="0" applyBorder="1" applyAlignment="1" applyProtection="1">
      <alignment horizontal="center"/>
    </xf>
    <xf numFmtId="0" fontId="0" fillId="0" borderId="19" xfId="0" applyBorder="1" applyAlignment="1" applyProtection="1">
      <alignment horizontal="center"/>
    </xf>
    <xf numFmtId="0" fontId="0" fillId="0" borderId="20" xfId="0" applyBorder="1" applyAlignment="1" applyProtection="1">
      <alignment horizontal="center"/>
    </xf>
    <xf numFmtId="0" fontId="0" fillId="0" borderId="21" xfId="0" applyBorder="1" applyProtection="1"/>
    <xf numFmtId="0" fontId="16" fillId="0" borderId="1" xfId="0" applyFont="1" applyBorder="1" applyProtection="1"/>
    <xf numFmtId="0" fontId="0" fillId="0" borderId="91" xfId="16" applyFont="1" applyFill="1" applyBorder="1" applyAlignment="1" applyProtection="1">
      <alignment horizontal="center" wrapText="1"/>
    </xf>
    <xf numFmtId="0" fontId="0" fillId="0" borderId="70" xfId="16" applyFont="1" applyFill="1" applyBorder="1" applyAlignment="1" applyProtection="1">
      <alignment horizontal="center" wrapText="1"/>
    </xf>
    <xf numFmtId="0" fontId="0" fillId="0" borderId="90" xfId="16" applyFont="1" applyFill="1" applyBorder="1" applyAlignment="1" applyProtection="1">
      <alignment horizontal="center" wrapText="1"/>
    </xf>
    <xf numFmtId="0" fontId="0" fillId="18" borderId="24" xfId="16" applyFont="1" applyFill="1" applyBorder="1" applyAlignment="1" applyProtection="1">
      <alignment horizontal="center"/>
    </xf>
    <xf numFmtId="0" fontId="0" fillId="0" borderId="23" xfId="0" applyBorder="1" applyAlignment="1" applyProtection="1">
      <alignment horizontal="center"/>
    </xf>
    <xf numFmtId="0" fontId="0" fillId="0" borderId="15" xfId="0" applyBorder="1" applyAlignment="1" applyProtection="1">
      <alignment horizontal="center"/>
    </xf>
    <xf numFmtId="0" fontId="0" fillId="0" borderId="24" xfId="0" applyBorder="1" applyAlignment="1" applyProtection="1">
      <alignment horizontal="center"/>
    </xf>
    <xf numFmtId="0" fontId="0" fillId="0" borderId="16" xfId="0" applyBorder="1" applyProtection="1"/>
    <xf numFmtId="1" fontId="0" fillId="0" borderId="1" xfId="0" applyNumberFormat="1" applyBorder="1" applyAlignment="1" applyProtection="1">
      <alignment wrapText="1"/>
    </xf>
    <xf numFmtId="0" fontId="0" fillId="9" borderId="1" xfId="0" applyFill="1" applyBorder="1" applyProtection="1"/>
    <xf numFmtId="0" fontId="0" fillId="9" borderId="52" xfId="0" applyFill="1" applyBorder="1" applyProtection="1"/>
    <xf numFmtId="0" fontId="0" fillId="0" borderId="97" xfId="16" applyFont="1" applyFill="1" applyBorder="1" applyAlignment="1" applyProtection="1">
      <alignment horizontal="center" wrapText="1"/>
    </xf>
    <xf numFmtId="0" fontId="0" fillId="0" borderId="95" xfId="16" applyFont="1" applyFill="1" applyBorder="1" applyAlignment="1" applyProtection="1">
      <alignment horizontal="center" wrapText="1"/>
    </xf>
    <xf numFmtId="0" fontId="0" fillId="0" borderId="96" xfId="16" applyFont="1" applyFill="1" applyBorder="1" applyAlignment="1" applyProtection="1">
      <alignment horizontal="center" wrapText="1"/>
    </xf>
    <xf numFmtId="0" fontId="0" fillId="9" borderId="1" xfId="0" applyFill="1" applyBorder="1" applyAlignment="1" applyProtection="1">
      <alignment horizontal="centerContinuous"/>
    </xf>
    <xf numFmtId="0" fontId="32" fillId="0" borderId="0" xfId="0" applyFont="1" applyAlignment="1" applyProtection="1">
      <alignment horizontal="centerContinuous"/>
    </xf>
    <xf numFmtId="0" fontId="0" fillId="0" borderId="0" xfId="0" applyAlignment="1" applyProtection="1">
      <alignment horizontal="centerContinuous"/>
    </xf>
    <xf numFmtId="0" fontId="0" fillId="18" borderId="28" xfId="0" applyFill="1" applyBorder="1" applyProtection="1"/>
    <xf numFmtId="0" fontId="0" fillId="0" borderId="1" xfId="0" applyBorder="1" applyAlignment="1" applyProtection="1">
      <alignment horizontal="right"/>
    </xf>
    <xf numFmtId="0" fontId="0" fillId="23" borderId="1" xfId="0" applyFill="1" applyBorder="1" applyProtection="1"/>
    <xf numFmtId="0" fontId="32" fillId="15" borderId="52" xfId="0" applyFont="1" applyFill="1" applyBorder="1" applyProtection="1"/>
    <xf numFmtId="0" fontId="0" fillId="23" borderId="52" xfId="0" applyFill="1" applyBorder="1" applyProtection="1"/>
    <xf numFmtId="0" fontId="0" fillId="15" borderId="52" xfId="0" applyFill="1" applyBorder="1" applyProtection="1"/>
    <xf numFmtId="0" fontId="0" fillId="23" borderId="0" xfId="0" applyFill="1" applyProtection="1"/>
    <xf numFmtId="0" fontId="0" fillId="18" borderId="28" xfId="0" applyFill="1" applyBorder="1" applyAlignment="1" applyProtection="1">
      <alignment horizontal="center" vertical="center"/>
    </xf>
    <xf numFmtId="0" fontId="0" fillId="0" borderId="23" xfId="0" applyBorder="1" applyAlignment="1" applyProtection="1">
      <alignment horizontal="center" vertical="center"/>
    </xf>
    <xf numFmtId="0" fontId="0" fillId="0" borderId="15" xfId="0" applyBorder="1" applyAlignment="1" applyProtection="1">
      <alignment horizontal="center" vertical="center"/>
    </xf>
    <xf numFmtId="0" fontId="0" fillId="0" borderId="24" xfId="0" applyBorder="1" applyAlignment="1" applyProtection="1">
      <alignment horizontal="center" vertical="center"/>
    </xf>
    <xf numFmtId="0" fontId="0" fillId="0" borderId="16" xfId="0" applyBorder="1" applyAlignment="1" applyProtection="1">
      <alignment vertical="center"/>
    </xf>
    <xf numFmtId="0" fontId="0" fillId="0" borderId="1" xfId="0" applyBorder="1" applyAlignment="1" applyProtection="1">
      <alignment horizontal="right" vertical="center"/>
    </xf>
    <xf numFmtId="0" fontId="0" fillId="23" borderId="1" xfId="0" applyFill="1" applyBorder="1" applyAlignment="1" applyProtection="1">
      <alignment vertical="center"/>
    </xf>
    <xf numFmtId="0" fontId="32" fillId="15" borderId="52" xfId="0" applyFont="1" applyFill="1" applyBorder="1" applyAlignment="1" applyProtection="1">
      <alignment vertical="center"/>
    </xf>
    <xf numFmtId="0" fontId="0" fillId="23" borderId="52" xfId="0" applyFill="1" applyBorder="1" applyAlignment="1" applyProtection="1">
      <alignment vertical="center"/>
    </xf>
    <xf numFmtId="0" fontId="0" fillId="15" borderId="52" xfId="0" applyFill="1" applyBorder="1" applyAlignment="1" applyProtection="1">
      <alignment vertical="center"/>
    </xf>
    <xf numFmtId="0" fontId="0" fillId="0" borderId="0" xfId="0" applyAlignment="1" applyProtection="1">
      <alignment vertical="center"/>
    </xf>
    <xf numFmtId="0" fontId="0" fillId="18" borderId="0" xfId="0" applyFill="1" applyAlignment="1" applyProtection="1">
      <alignment horizontal="center"/>
    </xf>
    <xf numFmtId="0" fontId="0" fillId="9" borderId="23" xfId="0" applyFill="1" applyBorder="1" applyAlignment="1" applyProtection="1">
      <alignment horizontal="center"/>
    </xf>
    <xf numFmtId="0" fontId="71" fillId="0" borderId="91" xfId="15" applyFont="1" applyFill="1" applyBorder="1" applyAlignment="1" applyProtection="1">
      <alignment horizontal="center"/>
    </xf>
    <xf numFmtId="0" fontId="71" fillId="0" borderId="70" xfId="15" applyFont="1" applyFill="1" applyBorder="1" applyAlignment="1" applyProtection="1">
      <alignment horizontal="center"/>
    </xf>
    <xf numFmtId="0" fontId="71" fillId="0" borderId="90" xfId="15" applyFont="1" applyFill="1" applyBorder="1" applyAlignment="1" applyProtection="1">
      <alignment horizontal="center"/>
    </xf>
    <xf numFmtId="0" fontId="10" fillId="18" borderId="24" xfId="15" applyFont="1" applyFill="1" applyBorder="1" applyAlignment="1" applyProtection="1">
      <alignment horizontal="center"/>
    </xf>
    <xf numFmtId="0" fontId="10" fillId="9" borderId="23" xfId="0" applyFont="1" applyFill="1" applyBorder="1" applyAlignment="1" applyProtection="1">
      <alignment horizontal="center"/>
    </xf>
    <xf numFmtId="0" fontId="10" fillId="0" borderId="15" xfId="0" applyFont="1" applyBorder="1" applyAlignment="1" applyProtection="1">
      <alignment horizontal="center"/>
    </xf>
    <xf numFmtId="0" fontId="10" fillId="0" borderId="24" xfId="0" applyFont="1" applyBorder="1" applyAlignment="1" applyProtection="1">
      <alignment horizontal="center"/>
    </xf>
    <xf numFmtId="0" fontId="10" fillId="0" borderId="16" xfId="0" applyFont="1" applyBorder="1" applyProtection="1"/>
    <xf numFmtId="182" fontId="0" fillId="0" borderId="91" xfId="0" applyNumberFormat="1" applyFill="1" applyBorder="1" applyAlignment="1" applyProtection="1">
      <alignment horizontal="center"/>
    </xf>
    <xf numFmtId="2" fontId="0" fillId="18" borderId="24" xfId="0" applyNumberFormat="1" applyFill="1" applyBorder="1" applyAlignment="1" applyProtection="1">
      <alignment horizontal="center"/>
    </xf>
    <xf numFmtId="0" fontId="0" fillId="9" borderId="31" xfId="0" applyFill="1" applyBorder="1" applyAlignment="1" applyProtection="1">
      <alignment horizontal="center"/>
    </xf>
    <xf numFmtId="0" fontId="0" fillId="9" borderId="32" xfId="0" applyFill="1" applyBorder="1" applyAlignment="1" applyProtection="1">
      <alignment horizontal="center"/>
    </xf>
    <xf numFmtId="0" fontId="0" fillId="9" borderId="33" xfId="0" applyFill="1" applyBorder="1" applyAlignment="1" applyProtection="1">
      <alignment horizontal="center"/>
    </xf>
    <xf numFmtId="0" fontId="0" fillId="9" borderId="34" xfId="0" applyFill="1" applyBorder="1" applyProtection="1"/>
    <xf numFmtId="2" fontId="0" fillId="18" borderId="0" xfId="0" applyNumberFormat="1" applyFill="1" applyAlignment="1" applyProtection="1">
      <alignment horizontal="center"/>
    </xf>
    <xf numFmtId="0" fontId="0" fillId="9" borderId="129" xfId="0" applyFill="1" applyBorder="1" applyAlignment="1" applyProtection="1">
      <alignment horizontal="center"/>
    </xf>
    <xf numFmtId="0" fontId="0" fillId="9" borderId="15" xfId="0" applyFill="1" applyBorder="1" applyAlignment="1" applyProtection="1">
      <alignment horizontal="center"/>
    </xf>
    <xf numFmtId="0" fontId="0" fillId="9" borderId="24" xfId="0" applyFill="1" applyBorder="1" applyAlignment="1" applyProtection="1">
      <alignment horizontal="center"/>
    </xf>
    <xf numFmtId="0" fontId="0" fillId="9" borderId="16" xfId="0" applyFill="1" applyBorder="1" applyProtection="1"/>
    <xf numFmtId="0" fontId="0" fillId="0" borderId="103" xfId="0" applyFill="1" applyBorder="1" applyAlignment="1" applyProtection="1">
      <alignment horizontal="centerContinuous"/>
    </xf>
    <xf numFmtId="0" fontId="17" fillId="0" borderId="104" xfId="0" applyFont="1" applyBorder="1" applyAlignment="1" applyProtection="1">
      <alignment horizontal="center"/>
    </xf>
    <xf numFmtId="2" fontId="62" fillId="0" borderId="155" xfId="0" applyNumberFormat="1" applyFont="1" applyFill="1" applyBorder="1" applyAlignment="1" applyProtection="1">
      <alignment horizontal="center"/>
    </xf>
    <xf numFmtId="2" fontId="62" fillId="0" borderId="103" xfId="0" applyNumberFormat="1" applyFont="1" applyFill="1" applyBorder="1" applyAlignment="1" applyProtection="1">
      <alignment horizontal="center"/>
    </xf>
    <xf numFmtId="2" fontId="62" fillId="0" borderId="104" xfId="0" applyNumberFormat="1" applyFont="1" applyFill="1" applyBorder="1" applyAlignment="1" applyProtection="1">
      <alignment horizontal="center"/>
    </xf>
    <xf numFmtId="0" fontId="18" fillId="0" borderId="90" xfId="0" applyFont="1" applyFill="1" applyBorder="1" applyProtection="1"/>
    <xf numFmtId="0" fontId="0" fillId="18" borderId="36" xfId="0" applyFill="1" applyBorder="1" applyAlignment="1" applyProtection="1">
      <alignment horizontal="center"/>
    </xf>
    <xf numFmtId="0" fontId="0" fillId="9" borderId="36" xfId="0" applyFill="1" applyBorder="1" applyAlignment="1" applyProtection="1">
      <alignment horizontal="center"/>
    </xf>
    <xf numFmtId="0" fontId="0" fillId="9" borderId="37" xfId="0" applyFill="1" applyBorder="1" applyAlignment="1" applyProtection="1">
      <alignment horizontal="center"/>
    </xf>
    <xf numFmtId="0" fontId="0" fillId="9" borderId="21" xfId="0" applyFill="1" applyBorder="1" applyProtection="1"/>
    <xf numFmtId="0" fontId="0" fillId="9" borderId="38" xfId="0" applyFill="1" applyBorder="1" applyAlignment="1" applyProtection="1">
      <alignment horizontal="center"/>
    </xf>
    <xf numFmtId="0" fontId="0" fillId="0" borderId="1" xfId="0" applyBorder="1" applyAlignment="1" applyProtection="1">
      <alignment horizontal="center" vertical="center"/>
    </xf>
    <xf numFmtId="0" fontId="63" fillId="15" borderId="52" xfId="0" applyFont="1" applyFill="1" applyBorder="1" applyProtection="1"/>
    <xf numFmtId="0" fontId="30" fillId="15" borderId="52" xfId="0" applyFont="1" applyFill="1" applyBorder="1" applyProtection="1"/>
    <xf numFmtId="0" fontId="0" fillId="3" borderId="1" xfId="0" applyFill="1" applyBorder="1" applyAlignment="1" applyProtection="1">
      <alignment horizontal="center" vertical="center"/>
    </xf>
    <xf numFmtId="10" fontId="0" fillId="12" borderId="1" xfId="0" applyNumberFormat="1" applyFill="1" applyBorder="1" applyProtection="1"/>
    <xf numFmtId="0" fontId="0" fillId="3" borderId="1" xfId="0" applyFill="1" applyBorder="1" applyAlignment="1" applyProtection="1">
      <alignment horizontal="center"/>
    </xf>
    <xf numFmtId="0" fontId="0" fillId="12" borderId="1" xfId="0" applyFill="1" applyBorder="1" applyProtection="1"/>
    <xf numFmtId="0" fontId="0" fillId="9" borderId="22" xfId="0" applyFill="1" applyBorder="1" applyProtection="1"/>
    <xf numFmtId="0" fontId="0" fillId="2" borderId="1" xfId="0" applyFill="1" applyBorder="1" applyAlignment="1" applyProtection="1">
      <alignment horizontal="center"/>
    </xf>
    <xf numFmtId="9" fontId="0" fillId="14" borderId="1" xfId="2" applyFont="1" applyFill="1" applyBorder="1" applyProtection="1"/>
    <xf numFmtId="0" fontId="0" fillId="14" borderId="1" xfId="0" applyFill="1" applyBorder="1" applyProtection="1"/>
    <xf numFmtId="0" fontId="0" fillId="33" borderId="52" xfId="0" applyFill="1" applyBorder="1" applyProtection="1"/>
    <xf numFmtId="0" fontId="0" fillId="9" borderId="39" xfId="0" applyFill="1" applyBorder="1" applyAlignment="1" applyProtection="1">
      <alignment horizontal="center"/>
    </xf>
    <xf numFmtId="0" fontId="0" fillId="0" borderId="40" xfId="0" applyBorder="1" applyAlignment="1" applyProtection="1">
      <alignment horizontal="center"/>
    </xf>
    <xf numFmtId="0" fontId="0" fillId="9" borderId="41" xfId="0" applyFill="1" applyBorder="1" applyProtection="1"/>
    <xf numFmtId="182" fontId="13" fillId="0" borderId="91" xfId="0" applyNumberFormat="1" applyFont="1" applyFill="1" applyBorder="1" applyAlignment="1" applyProtection="1">
      <alignment horizontal="center"/>
    </xf>
    <xf numFmtId="182" fontId="13" fillId="0" borderId="70" xfId="0" applyNumberFormat="1" applyFont="1" applyFill="1" applyBorder="1" applyAlignment="1" applyProtection="1">
      <alignment horizontal="center"/>
    </xf>
    <xf numFmtId="182" fontId="13" fillId="0" borderId="90" xfId="0" applyNumberFormat="1" applyFont="1" applyFill="1" applyBorder="1" applyAlignment="1" applyProtection="1">
      <alignment horizontal="center"/>
    </xf>
    <xf numFmtId="2" fontId="13" fillId="18" borderId="28" xfId="0" applyNumberFormat="1" applyFont="1" applyFill="1" applyBorder="1" applyAlignment="1" applyProtection="1">
      <alignment horizontal="center"/>
    </xf>
    <xf numFmtId="0" fontId="13" fillId="9" borderId="42" xfId="0" applyFont="1" applyFill="1" applyBorder="1" applyAlignment="1" applyProtection="1">
      <alignment horizontal="center"/>
    </xf>
    <xf numFmtId="0" fontId="0" fillId="0" borderId="37" xfId="0" applyBorder="1" applyAlignment="1" applyProtection="1">
      <alignment horizontal="center"/>
    </xf>
    <xf numFmtId="0" fontId="0" fillId="0" borderId="22" xfId="0" applyBorder="1" applyProtection="1"/>
    <xf numFmtId="183" fontId="13" fillId="0" borderId="107" xfId="0" applyNumberFormat="1" applyFont="1" applyFill="1" applyBorder="1" applyAlignment="1" applyProtection="1">
      <alignment horizontal="center"/>
    </xf>
    <xf numFmtId="183" fontId="13" fillId="0" borderId="72" xfId="0" applyNumberFormat="1" applyFont="1" applyFill="1" applyBorder="1" applyAlignment="1" applyProtection="1">
      <alignment horizontal="center"/>
    </xf>
    <xf numFmtId="183" fontId="13" fillId="0" borderId="106" xfId="0" applyNumberFormat="1" applyFont="1" applyFill="1" applyBorder="1" applyAlignment="1" applyProtection="1">
      <alignment horizontal="center"/>
    </xf>
    <xf numFmtId="2" fontId="13" fillId="18" borderId="0" xfId="0" applyNumberFormat="1" applyFont="1" applyFill="1" applyAlignment="1" applyProtection="1">
      <alignment horizontal="center"/>
    </xf>
    <xf numFmtId="0" fontId="13" fillId="9" borderId="68" xfId="0" applyFont="1" applyFill="1" applyBorder="1" applyAlignment="1" applyProtection="1">
      <alignment horizontal="center"/>
    </xf>
    <xf numFmtId="10" fontId="13" fillId="0" borderId="155" xfId="0" applyNumberFormat="1" applyFont="1" applyFill="1" applyBorder="1" applyAlignment="1" applyProtection="1">
      <alignment horizontal="center"/>
    </xf>
    <xf numFmtId="10" fontId="13" fillId="0" borderId="103" xfId="0" applyNumberFormat="1" applyFont="1" applyFill="1" applyBorder="1" applyAlignment="1" applyProtection="1">
      <alignment horizontal="center"/>
    </xf>
    <xf numFmtId="10" fontId="13" fillId="0" borderId="104" xfId="0" applyNumberFormat="1" applyFont="1" applyFill="1" applyBorder="1" applyAlignment="1" applyProtection="1">
      <alignment horizontal="center"/>
    </xf>
    <xf numFmtId="0" fontId="13" fillId="18" borderId="46" xfId="0" applyFont="1" applyFill="1" applyBorder="1" applyAlignment="1" applyProtection="1">
      <alignment horizontal="center"/>
    </xf>
    <xf numFmtId="175" fontId="13" fillId="0" borderId="44" xfId="0" applyNumberFormat="1" applyFont="1" applyBorder="1" applyAlignment="1" applyProtection="1">
      <alignment horizontal="center"/>
    </xf>
    <xf numFmtId="164" fontId="0" fillId="0" borderId="22" xfId="0" applyNumberFormat="1" applyBorder="1" applyProtection="1"/>
    <xf numFmtId="0" fontId="13" fillId="18" borderId="24" xfId="0" applyFont="1" applyFill="1" applyBorder="1" applyAlignment="1" applyProtection="1">
      <alignment horizontal="center"/>
    </xf>
    <xf numFmtId="165" fontId="13" fillId="0" borderId="45" xfId="0" applyNumberFormat="1" applyFont="1" applyBorder="1" applyProtection="1"/>
    <xf numFmtId="164" fontId="0" fillId="0" borderId="35" xfId="0" applyNumberFormat="1" applyBorder="1" applyProtection="1"/>
    <xf numFmtId="164" fontId="0" fillId="0" borderId="46" xfId="0" applyNumberFormat="1" applyBorder="1" applyProtection="1"/>
    <xf numFmtId="0" fontId="13" fillId="0" borderId="104" xfId="0" applyFont="1" applyBorder="1" applyAlignment="1" applyProtection="1">
      <alignment horizontal="center"/>
    </xf>
    <xf numFmtId="184" fontId="13" fillId="0" borderId="103" xfId="0" applyNumberFormat="1" applyFont="1" applyFill="1" applyBorder="1" applyAlignment="1" applyProtection="1">
      <alignment horizontal="center"/>
    </xf>
    <xf numFmtId="184" fontId="13" fillId="0" borderId="104" xfId="0" applyNumberFormat="1" applyFont="1" applyFill="1" applyBorder="1" applyAlignment="1" applyProtection="1">
      <alignment horizontal="center"/>
    </xf>
    <xf numFmtId="4" fontId="13" fillId="18" borderId="0" xfId="0" applyNumberFormat="1" applyFont="1" applyFill="1" applyAlignment="1" applyProtection="1">
      <alignment horizontal="center"/>
    </xf>
    <xf numFmtId="165" fontId="13" fillId="9" borderId="20" xfId="0" applyNumberFormat="1" applyFont="1" applyFill="1" applyBorder="1" applyProtection="1"/>
    <xf numFmtId="164" fontId="0" fillId="0" borderId="47" xfId="0" applyNumberFormat="1" applyBorder="1" applyProtection="1"/>
    <xf numFmtId="164" fontId="0" fillId="0" borderId="48" xfId="0" applyNumberFormat="1" applyBorder="1" applyProtection="1"/>
    <xf numFmtId="0" fontId="13" fillId="0" borderId="90" xfId="0" applyFont="1" applyBorder="1" applyAlignment="1" applyProtection="1">
      <alignment horizontal="center"/>
    </xf>
    <xf numFmtId="184" fontId="13" fillId="0" borderId="70" xfId="0" applyNumberFormat="1" applyFont="1" applyFill="1" applyBorder="1" applyAlignment="1" applyProtection="1">
      <alignment horizontal="center"/>
    </xf>
    <xf numFmtId="184" fontId="13" fillId="0" borderId="90" xfId="0" applyNumberFormat="1" applyFont="1" applyFill="1" applyBorder="1" applyAlignment="1" applyProtection="1">
      <alignment horizontal="center"/>
    </xf>
    <xf numFmtId="164" fontId="0" fillId="0" borderId="37" xfId="0" applyNumberFormat="1" applyBorder="1" applyProtection="1"/>
    <xf numFmtId="164" fontId="0" fillId="0" borderId="20" xfId="0" applyNumberFormat="1" applyBorder="1" applyProtection="1"/>
    <xf numFmtId="165" fontId="13" fillId="9" borderId="49" xfId="0" applyNumberFormat="1" applyFont="1" applyFill="1" applyBorder="1" applyProtection="1"/>
    <xf numFmtId="0" fontId="68" fillId="0" borderId="104" xfId="0" applyFont="1" applyBorder="1" applyAlignment="1" applyProtection="1">
      <alignment horizontal="center"/>
    </xf>
    <xf numFmtId="165" fontId="13" fillId="9" borderId="68" xfId="0" applyNumberFormat="1" applyFont="1" applyFill="1" applyBorder="1" applyProtection="1"/>
    <xf numFmtId="164" fontId="0" fillId="0" borderId="19" xfId="0" applyNumberFormat="1" applyBorder="1" applyProtection="1"/>
    <xf numFmtId="0" fontId="68" fillId="0" borderId="90" xfId="0" applyFont="1" applyBorder="1" applyAlignment="1" applyProtection="1">
      <alignment horizontal="center"/>
    </xf>
    <xf numFmtId="0" fontId="68" fillId="0" borderId="90" xfId="0" applyFont="1" applyFill="1" applyBorder="1" applyAlignment="1" applyProtection="1">
      <alignment horizontal="center"/>
    </xf>
    <xf numFmtId="0" fontId="68" fillId="0" borderId="106" xfId="0" applyFont="1" applyBorder="1" applyAlignment="1" applyProtection="1">
      <alignment horizontal="center"/>
    </xf>
    <xf numFmtId="0" fontId="65" fillId="0" borderId="103" xfId="0" applyFont="1" applyFill="1" applyBorder="1" applyAlignment="1" applyProtection="1"/>
    <xf numFmtId="0" fontId="65" fillId="0" borderId="104" xfId="0" applyFont="1" applyFill="1" applyBorder="1" applyAlignment="1" applyProtection="1"/>
    <xf numFmtId="0" fontId="0" fillId="18" borderId="128" xfId="0" applyFill="1" applyBorder="1" applyAlignment="1" applyProtection="1">
      <alignment horizontal="center"/>
    </xf>
    <xf numFmtId="165" fontId="13" fillId="0" borderId="50" xfId="0" applyNumberFormat="1" applyFont="1" applyBorder="1" applyProtection="1"/>
    <xf numFmtId="0" fontId="65" fillId="0" borderId="70" xfId="0" applyFont="1" applyFill="1" applyBorder="1" applyAlignment="1" applyProtection="1">
      <alignment vertical="top" wrapText="1"/>
    </xf>
    <xf numFmtId="0" fontId="65" fillId="0" borderId="90" xfId="0" applyFont="1" applyFill="1" applyBorder="1" applyAlignment="1" applyProtection="1">
      <alignment vertical="top" wrapText="1"/>
    </xf>
    <xf numFmtId="166" fontId="0" fillId="18" borderId="46" xfId="0" applyNumberFormat="1" applyFill="1" applyBorder="1" applyAlignment="1" applyProtection="1">
      <alignment horizontal="center"/>
    </xf>
    <xf numFmtId="165" fontId="13" fillId="0" borderId="14" xfId="0" applyNumberFormat="1" applyFont="1" applyBorder="1" applyProtection="1"/>
    <xf numFmtId="0" fontId="65" fillId="0" borderId="90" xfId="0" applyFont="1" applyBorder="1" applyAlignment="1" applyProtection="1">
      <alignment horizontal="center"/>
    </xf>
    <xf numFmtId="184" fontId="65" fillId="0" borderId="91" xfId="0" applyNumberFormat="1" applyFont="1" applyFill="1" applyBorder="1" applyAlignment="1" applyProtection="1">
      <alignment horizontal="center"/>
    </xf>
    <xf numFmtId="184" fontId="65" fillId="0" borderId="70" xfId="0" applyNumberFormat="1" applyFont="1" applyFill="1" applyBorder="1" applyAlignment="1" applyProtection="1">
      <alignment horizontal="center"/>
    </xf>
    <xf numFmtId="184" fontId="65" fillId="0" borderId="90" xfId="0" applyNumberFormat="1" applyFont="1" applyFill="1" applyBorder="1" applyAlignment="1" applyProtection="1">
      <alignment horizontal="center"/>
    </xf>
    <xf numFmtId="4" fontId="13" fillId="18" borderId="46" xfId="0" applyNumberFormat="1" applyFont="1" applyFill="1" applyBorder="1" applyAlignment="1" applyProtection="1">
      <alignment horizontal="center"/>
    </xf>
    <xf numFmtId="165" fontId="13" fillId="9" borderId="14" xfId="0" applyNumberFormat="1" applyFont="1" applyFill="1" applyBorder="1" applyProtection="1"/>
    <xf numFmtId="165" fontId="0" fillId="0" borderId="19" xfId="0" applyNumberFormat="1" applyBorder="1" applyProtection="1"/>
    <xf numFmtId="165" fontId="0" fillId="0" borderId="20" xfId="0" applyNumberFormat="1" applyBorder="1" applyProtection="1"/>
    <xf numFmtId="165" fontId="0" fillId="0" borderId="22" xfId="0" applyNumberFormat="1" applyBorder="1" applyProtection="1"/>
    <xf numFmtId="0" fontId="0" fillId="4" borderId="0" xfId="0" applyFill="1" applyProtection="1"/>
    <xf numFmtId="166" fontId="0" fillId="18" borderId="0" xfId="0" applyNumberFormat="1" applyFill="1" applyAlignment="1" applyProtection="1">
      <alignment horizontal="center"/>
    </xf>
    <xf numFmtId="184" fontId="66" fillId="0" borderId="97" xfId="0" applyNumberFormat="1" applyFont="1" applyFill="1" applyBorder="1" applyAlignment="1" applyProtection="1">
      <alignment horizontal="center" vertical="center"/>
    </xf>
    <xf numFmtId="0" fontId="0" fillId="18" borderId="24" xfId="0" applyFill="1" applyBorder="1" applyAlignment="1" applyProtection="1">
      <alignment horizontal="center" vertical="center"/>
    </xf>
    <xf numFmtId="165" fontId="13" fillId="10" borderId="30" xfId="0" applyNumberFormat="1" applyFont="1" applyFill="1" applyBorder="1" applyProtection="1"/>
    <xf numFmtId="165" fontId="0" fillId="4" borderId="19" xfId="0" applyNumberFormat="1" applyFill="1" applyBorder="1" applyProtection="1"/>
    <xf numFmtId="165" fontId="0" fillId="4" borderId="20" xfId="0" applyNumberFormat="1" applyFill="1" applyBorder="1" applyProtection="1"/>
    <xf numFmtId="165" fontId="0" fillId="4" borderId="22" xfId="0" applyNumberFormat="1" applyFill="1" applyBorder="1" applyProtection="1"/>
    <xf numFmtId="166" fontId="10" fillId="18" borderId="53" xfId="0" applyNumberFormat="1" applyFont="1" applyFill="1" applyBorder="1" applyAlignment="1" applyProtection="1">
      <alignment horizontal="center"/>
    </xf>
    <xf numFmtId="165" fontId="10" fillId="9" borderId="54" xfId="0" applyNumberFormat="1" applyFont="1" applyFill="1" applyBorder="1" applyAlignment="1" applyProtection="1">
      <alignment horizontal="center"/>
    </xf>
    <xf numFmtId="165" fontId="10" fillId="18" borderId="25" xfId="0" applyNumberFormat="1" applyFont="1" applyFill="1" applyBorder="1" applyAlignment="1" applyProtection="1">
      <alignment horizontal="center"/>
    </xf>
    <xf numFmtId="165" fontId="10" fillId="9" borderId="25" xfId="0" applyNumberFormat="1" applyFont="1" applyFill="1" applyBorder="1" applyAlignment="1" applyProtection="1">
      <alignment horizontal="center"/>
    </xf>
    <xf numFmtId="165" fontId="0" fillId="0" borderId="15" xfId="0" applyNumberFormat="1" applyBorder="1" applyProtection="1"/>
    <xf numFmtId="165" fontId="0" fillId="0" borderId="24" xfId="0" applyNumberFormat="1" applyBorder="1" applyProtection="1"/>
    <xf numFmtId="165" fontId="0" fillId="0" borderId="17" xfId="0" applyNumberFormat="1" applyBorder="1" applyProtection="1"/>
    <xf numFmtId="165" fontId="60" fillId="0" borderId="158" xfId="0" applyNumberFormat="1" applyFont="1" applyFill="1" applyBorder="1" applyAlignment="1" applyProtection="1">
      <alignment horizontal="center"/>
    </xf>
    <xf numFmtId="0" fontId="60" fillId="18" borderId="40" xfId="0" applyFont="1" applyFill="1" applyBorder="1" applyAlignment="1" applyProtection="1">
      <alignment horizontal="center"/>
    </xf>
    <xf numFmtId="165" fontId="60" fillId="9" borderId="30" xfId="0" applyNumberFormat="1" applyFont="1" applyFill="1" applyBorder="1" applyProtection="1"/>
    <xf numFmtId="165" fontId="60" fillId="9" borderId="55" xfId="0" applyNumberFormat="1" applyFont="1" applyFill="1" applyBorder="1" applyProtection="1"/>
    <xf numFmtId="165" fontId="60" fillId="0" borderId="40" xfId="0" applyNumberFormat="1" applyFont="1" applyBorder="1" applyProtection="1"/>
    <xf numFmtId="165" fontId="60" fillId="9" borderId="41" xfId="0" applyNumberFormat="1" applyFont="1" applyFill="1" applyBorder="1" applyProtection="1"/>
    <xf numFmtId="0" fontId="13" fillId="0" borderId="0" xfId="0" applyFont="1" applyProtection="1"/>
    <xf numFmtId="164" fontId="0" fillId="18" borderId="0" xfId="0" applyNumberFormat="1" applyFill="1" applyAlignment="1" applyProtection="1">
      <alignment horizontal="center"/>
    </xf>
    <xf numFmtId="165" fontId="22" fillId="0" borderId="56" xfId="0" applyNumberFormat="1" applyFont="1" applyBorder="1" applyProtection="1"/>
    <xf numFmtId="165" fontId="22" fillId="0" borderId="57" xfId="0" applyNumberFormat="1" applyFont="1" applyBorder="1" applyProtection="1"/>
    <xf numFmtId="165" fontId="22" fillId="0" borderId="58" xfId="0" applyNumberFormat="1" applyFont="1" applyBorder="1" applyProtection="1"/>
    <xf numFmtId="165" fontId="22" fillId="0" borderId="59" xfId="0" applyNumberFormat="1" applyFont="1" applyBorder="1" applyProtection="1"/>
    <xf numFmtId="168" fontId="0" fillId="18" borderId="28" xfId="0" applyNumberFormat="1" applyFill="1" applyBorder="1" applyAlignment="1" applyProtection="1">
      <alignment horizontal="center"/>
    </xf>
    <xf numFmtId="4" fontId="0" fillId="9" borderId="42" xfId="0" applyNumberFormat="1" applyFill="1" applyBorder="1" applyProtection="1"/>
    <xf numFmtId="2" fontId="0" fillId="9" borderId="39" xfId="0" applyNumberFormat="1" applyFill="1" applyBorder="1" applyProtection="1"/>
    <xf numFmtId="2" fontId="0" fillId="0" borderId="40" xfId="0" applyNumberFormat="1" applyBorder="1" applyProtection="1"/>
    <xf numFmtId="2" fontId="0" fillId="9" borderId="41" xfId="0" applyNumberFormat="1" applyFill="1" applyBorder="1" applyProtection="1"/>
    <xf numFmtId="167" fontId="0" fillId="0" borderId="43" xfId="16" applyNumberFormat="1" applyFont="1" applyFill="1" applyBorder="1" applyAlignment="1" applyProtection="1">
      <alignment horizontal="center"/>
    </xf>
    <xf numFmtId="168" fontId="0" fillId="18" borderId="0" xfId="0" applyNumberFormat="1" applyFill="1" applyAlignment="1" applyProtection="1">
      <alignment horizontal="center"/>
    </xf>
    <xf numFmtId="0" fontId="0" fillId="0" borderId="43" xfId="0" applyFill="1" applyBorder="1" applyAlignment="1" applyProtection="1">
      <alignment horizontal="center"/>
    </xf>
    <xf numFmtId="4" fontId="0" fillId="0" borderId="42" xfId="0" applyNumberFormat="1" applyBorder="1" applyProtection="1"/>
    <xf numFmtId="165" fontId="22" fillId="0" borderId="39" xfId="0" applyNumberFormat="1" applyFont="1" applyBorder="1" applyProtection="1"/>
    <xf numFmtId="165" fontId="22" fillId="0" borderId="40" xfId="0" applyNumberFormat="1" applyFont="1" applyBorder="1" applyProtection="1"/>
    <xf numFmtId="165" fontId="22" fillId="0" borderId="41" xfId="0" applyNumberFormat="1" applyFont="1" applyBorder="1" applyProtection="1"/>
    <xf numFmtId="166" fontId="0" fillId="18" borderId="129" xfId="0" applyNumberFormat="1" applyFill="1" applyBorder="1" applyAlignment="1" applyProtection="1">
      <alignment horizontal="center"/>
    </xf>
    <xf numFmtId="184" fontId="0" fillId="0" borderId="19" xfId="0" applyNumberFormat="1" applyFill="1" applyBorder="1" applyAlignment="1" applyProtection="1">
      <alignment horizontal="center" vertical="center"/>
    </xf>
    <xf numFmtId="184" fontId="0" fillId="0" borderId="1" xfId="0" applyNumberFormat="1" applyFill="1" applyBorder="1" applyAlignment="1" applyProtection="1">
      <alignment horizontal="center" vertical="center"/>
    </xf>
    <xf numFmtId="166" fontId="0" fillId="18" borderId="24" xfId="0" applyNumberFormat="1" applyFill="1" applyBorder="1" applyAlignment="1" applyProtection="1">
      <alignment horizontal="center" vertical="center"/>
    </xf>
    <xf numFmtId="2" fontId="0" fillId="18" borderId="24" xfId="0" applyNumberFormat="1" applyFill="1" applyBorder="1" applyAlignment="1" applyProtection="1">
      <alignment horizontal="center" vertical="center"/>
    </xf>
    <xf numFmtId="184" fontId="0" fillId="0" borderId="15" xfId="0" applyNumberFormat="1" applyFill="1" applyBorder="1" applyAlignment="1" applyProtection="1">
      <alignment horizontal="center" vertical="center"/>
    </xf>
    <xf numFmtId="165" fontId="10" fillId="0" borderId="15" xfId="0" applyNumberFormat="1" applyFont="1" applyFill="1" applyBorder="1" applyAlignment="1" applyProtection="1">
      <alignment horizontal="center"/>
    </xf>
    <xf numFmtId="165" fontId="10" fillId="0" borderId="29" xfId="0" applyNumberFormat="1" applyFont="1" applyFill="1" applyBorder="1" applyAlignment="1" applyProtection="1">
      <alignment horizontal="center"/>
    </xf>
    <xf numFmtId="165" fontId="10" fillId="18" borderId="24" xfId="0" applyNumberFormat="1" applyFont="1" applyFill="1" applyBorder="1" applyAlignment="1" applyProtection="1">
      <alignment horizontal="center"/>
    </xf>
    <xf numFmtId="4" fontId="10" fillId="9" borderId="42" xfId="0" applyNumberFormat="1" applyFont="1" applyFill="1" applyBorder="1" applyProtection="1"/>
    <xf numFmtId="165" fontId="22" fillId="0" borderId="15" xfId="0" applyNumberFormat="1" applyFont="1" applyFill="1" applyBorder="1" applyAlignment="1" applyProtection="1">
      <alignment horizontal="center" vertical="center"/>
    </xf>
    <xf numFmtId="165" fontId="22" fillId="9" borderId="39" xfId="0" applyNumberFormat="1" applyFont="1" applyFill="1" applyBorder="1" applyProtection="1"/>
    <xf numFmtId="165" fontId="22" fillId="9" borderId="41" xfId="0" applyNumberFormat="1" applyFont="1" applyFill="1" applyBorder="1" applyProtection="1"/>
    <xf numFmtId="0" fontId="0" fillId="18" borderId="129" xfId="0" applyFill="1" applyBorder="1" applyProtection="1"/>
    <xf numFmtId="4" fontId="25" fillId="0" borderId="42" xfId="0" applyNumberFormat="1" applyFont="1" applyBorder="1" applyProtection="1"/>
    <xf numFmtId="185" fontId="0" fillId="0" borderId="0" xfId="0" applyNumberFormat="1" applyProtection="1"/>
    <xf numFmtId="164" fontId="0" fillId="18" borderId="78" xfId="0" applyNumberFormat="1" applyFill="1" applyBorder="1" applyAlignment="1" applyProtection="1">
      <alignment horizontal="center"/>
    </xf>
    <xf numFmtId="4" fontId="25" fillId="0" borderId="146" xfId="0" applyNumberFormat="1" applyFont="1" applyBorder="1" applyProtection="1"/>
    <xf numFmtId="164" fontId="0" fillId="18" borderId="149" xfId="0" applyNumberFormat="1" applyFill="1" applyBorder="1" applyAlignment="1" applyProtection="1">
      <alignment horizontal="center"/>
    </xf>
    <xf numFmtId="4" fontId="0" fillId="9" borderId="146" xfId="0" applyNumberFormat="1" applyFill="1" applyBorder="1" applyProtection="1"/>
    <xf numFmtId="9" fontId="0" fillId="18" borderId="140" xfId="0" applyNumberFormat="1" applyFill="1" applyBorder="1" applyAlignment="1" applyProtection="1">
      <alignment horizontal="center" vertical="center"/>
    </xf>
    <xf numFmtId="184" fontId="35" fillId="0" borderId="91" xfId="0" applyNumberFormat="1" applyFont="1" applyFill="1" applyBorder="1" applyAlignment="1" applyProtection="1">
      <alignment horizontal="center"/>
    </xf>
    <xf numFmtId="184" fontId="35" fillId="0" borderId="70" xfId="0" applyNumberFormat="1" applyFont="1" applyFill="1" applyBorder="1" applyAlignment="1" applyProtection="1">
      <alignment horizontal="center"/>
    </xf>
    <xf numFmtId="184" fontId="35" fillId="0" borderId="90" xfId="0" applyNumberFormat="1" applyFont="1" applyFill="1" applyBorder="1" applyAlignment="1" applyProtection="1">
      <alignment horizontal="center"/>
    </xf>
    <xf numFmtId="165" fontId="10" fillId="18" borderId="140" xfId="0" applyNumberFormat="1" applyFont="1" applyFill="1" applyBorder="1" applyAlignment="1" applyProtection="1">
      <alignment horizontal="center"/>
    </xf>
    <xf numFmtId="165" fontId="22" fillId="0" borderId="97" xfId="0" applyNumberFormat="1" applyFont="1" applyFill="1" applyBorder="1" applyAlignment="1" applyProtection="1">
      <alignment horizontal="center"/>
    </xf>
    <xf numFmtId="0" fontId="60" fillId="18" borderId="148" xfId="0" applyFont="1" applyFill="1" applyBorder="1" applyAlignment="1" applyProtection="1">
      <alignment horizontal="center"/>
    </xf>
    <xf numFmtId="184" fontId="0" fillId="0" borderId="0" xfId="0" applyNumberFormat="1" applyProtection="1"/>
    <xf numFmtId="182" fontId="35" fillId="0" borderId="71" xfId="0" applyNumberFormat="1" applyFont="1" applyFill="1" applyBorder="1" applyAlignment="1" applyProtection="1">
      <alignment horizontal="center" vertical="center"/>
    </xf>
    <xf numFmtId="182" fontId="35" fillId="0" borderId="73" xfId="0" applyNumberFormat="1" applyFont="1" applyFill="1" applyBorder="1" applyAlignment="1" applyProtection="1">
      <alignment horizontal="center" vertical="center"/>
    </xf>
    <xf numFmtId="165" fontId="22" fillId="18" borderId="132" xfId="0" applyNumberFormat="1" applyFont="1" applyFill="1" applyBorder="1" applyAlignment="1" applyProtection="1">
      <alignment horizontal="center" vertical="center"/>
    </xf>
    <xf numFmtId="184" fontId="22" fillId="0" borderId="107" xfId="1" applyNumberFormat="1" applyFont="1" applyFill="1" applyBorder="1" applyAlignment="1" applyProtection="1">
      <alignment horizontal="center" vertical="center"/>
    </xf>
    <xf numFmtId="184" fontId="22" fillId="0" borderId="72" xfId="1" applyNumberFormat="1" applyFont="1" applyFill="1" applyBorder="1" applyAlignment="1" applyProtection="1">
      <alignment horizontal="center" vertical="center"/>
    </xf>
    <xf numFmtId="0" fontId="60" fillId="18" borderId="145" xfId="0" applyFont="1" applyFill="1" applyBorder="1" applyAlignment="1" applyProtection="1">
      <alignment horizontal="center"/>
    </xf>
    <xf numFmtId="4" fontId="0" fillId="10" borderId="54" xfId="0" applyNumberFormat="1" applyFill="1" applyBorder="1" applyProtection="1"/>
    <xf numFmtId="165" fontId="22" fillId="4" borderId="55" xfId="0" applyNumberFormat="1" applyFont="1" applyFill="1" applyBorder="1" applyProtection="1"/>
    <xf numFmtId="165" fontId="22" fillId="4" borderId="40" xfId="0" applyNumberFormat="1" applyFont="1" applyFill="1" applyBorder="1" applyProtection="1"/>
    <xf numFmtId="165" fontId="22" fillId="4" borderId="41" xfId="0" applyNumberFormat="1" applyFont="1" applyFill="1" applyBorder="1" applyProtection="1"/>
    <xf numFmtId="165" fontId="22" fillId="0" borderId="155" xfId="0" applyNumberFormat="1" applyFont="1" applyFill="1" applyBorder="1" applyAlignment="1" applyProtection="1">
      <alignment horizontal="center" vertical="center"/>
    </xf>
    <xf numFmtId="165" fontId="22" fillId="0" borderId="103" xfId="0" applyNumberFormat="1" applyFont="1" applyFill="1" applyBorder="1" applyAlignment="1" applyProtection="1">
      <alignment horizontal="center" vertical="center"/>
    </xf>
    <xf numFmtId="165" fontId="22" fillId="0" borderId="104" xfId="0" applyNumberFormat="1" applyFont="1" applyFill="1" applyBorder="1" applyAlignment="1" applyProtection="1">
      <alignment horizontal="center" vertical="center"/>
    </xf>
    <xf numFmtId="165" fontId="22" fillId="18" borderId="149" xfId="0" applyNumberFormat="1" applyFont="1" applyFill="1" applyBorder="1" applyAlignment="1" applyProtection="1">
      <alignment horizontal="center" vertical="center"/>
    </xf>
    <xf numFmtId="165" fontId="22" fillId="0" borderId="97" xfId="0" applyNumberFormat="1" applyFont="1" applyFill="1" applyBorder="1" applyAlignment="1" applyProtection="1">
      <alignment horizontal="center" vertical="center"/>
    </xf>
    <xf numFmtId="165" fontId="22" fillId="0" borderId="95" xfId="0" applyNumberFormat="1" applyFont="1" applyFill="1" applyBorder="1" applyAlignment="1" applyProtection="1">
      <alignment horizontal="center" vertical="center"/>
    </xf>
    <xf numFmtId="165" fontId="22" fillId="0" borderId="96" xfId="0" applyNumberFormat="1" applyFont="1" applyFill="1" applyBorder="1" applyAlignment="1" applyProtection="1">
      <alignment horizontal="center" vertical="center"/>
    </xf>
    <xf numFmtId="169" fontId="35" fillId="18" borderId="130" xfId="1" applyNumberFormat="1" applyFont="1" applyFill="1" applyBorder="1" applyAlignment="1" applyProtection="1">
      <alignment horizontal="center" vertical="center"/>
    </xf>
    <xf numFmtId="4" fontId="0" fillId="10" borderId="62" xfId="0" applyNumberFormat="1" applyFill="1" applyBorder="1" applyProtection="1"/>
    <xf numFmtId="10" fontId="0" fillId="0" borderId="43" xfId="0" applyNumberFormat="1" applyFill="1" applyBorder="1" applyAlignment="1" applyProtection="1">
      <alignment horizontal="center" vertical="center"/>
    </xf>
    <xf numFmtId="10" fontId="0" fillId="0" borderId="141" xfId="0" applyNumberFormat="1" applyFill="1" applyBorder="1" applyAlignment="1" applyProtection="1">
      <alignment horizontal="center" vertical="center"/>
    </xf>
    <xf numFmtId="10" fontId="0" fillId="18" borderId="0" xfId="0" applyNumberFormat="1" applyFill="1" applyAlignment="1" applyProtection="1">
      <alignment horizontal="center" vertical="center"/>
    </xf>
    <xf numFmtId="4" fontId="0" fillId="10" borderId="56" xfId="0" applyNumberFormat="1" applyFill="1" applyBorder="1" applyProtection="1"/>
    <xf numFmtId="165" fontId="22" fillId="4" borderId="39" xfId="0" applyNumberFormat="1" applyFont="1" applyFill="1" applyBorder="1" applyProtection="1"/>
    <xf numFmtId="10" fontId="0" fillId="0" borderId="19" xfId="0" applyNumberFormat="1" applyFill="1" applyBorder="1" applyAlignment="1" applyProtection="1">
      <alignment horizontal="center" vertical="center"/>
    </xf>
    <xf numFmtId="10" fontId="0" fillId="0" borderId="139" xfId="0" applyNumberFormat="1" applyFill="1" applyBorder="1" applyAlignment="1" applyProtection="1">
      <alignment horizontal="center" vertical="center"/>
    </xf>
    <xf numFmtId="10" fontId="0" fillId="18" borderId="24" xfId="0" applyNumberFormat="1" applyFill="1" applyBorder="1" applyAlignment="1" applyProtection="1">
      <alignment horizontal="center" vertical="center"/>
    </xf>
    <xf numFmtId="10" fontId="0" fillId="0" borderId="15" xfId="0" applyNumberFormat="1" applyFill="1" applyBorder="1" applyAlignment="1" applyProtection="1">
      <alignment horizontal="center" vertical="center"/>
    </xf>
    <xf numFmtId="10" fontId="0" fillId="0" borderId="155" xfId="0" applyNumberFormat="1" applyFill="1" applyBorder="1" applyAlignment="1" applyProtection="1">
      <alignment horizontal="center" vertical="center"/>
    </xf>
    <xf numFmtId="10" fontId="0" fillId="0" borderId="103" xfId="0" applyNumberFormat="1" applyFill="1" applyBorder="1" applyAlignment="1" applyProtection="1">
      <alignment horizontal="center" vertical="center"/>
    </xf>
    <xf numFmtId="10" fontId="0" fillId="0" borderId="104" xfId="0" applyNumberFormat="1" applyFill="1" applyBorder="1" applyAlignment="1" applyProtection="1">
      <alignment horizontal="center" vertical="center"/>
    </xf>
    <xf numFmtId="165" fontId="26" fillId="0" borderId="91" xfId="0" applyNumberFormat="1" applyFont="1" applyFill="1" applyBorder="1" applyAlignment="1" applyProtection="1">
      <alignment horizontal="center" vertical="center"/>
    </xf>
    <xf numFmtId="165" fontId="26" fillId="0" borderId="70" xfId="0" applyNumberFormat="1" applyFont="1" applyFill="1" applyBorder="1" applyAlignment="1" applyProtection="1">
      <alignment horizontal="center" vertical="center"/>
    </xf>
    <xf numFmtId="165" fontId="26" fillId="0" borderId="90" xfId="0" applyNumberFormat="1" applyFont="1" applyFill="1" applyBorder="1" applyAlignment="1" applyProtection="1">
      <alignment horizontal="center" vertical="center"/>
    </xf>
    <xf numFmtId="165" fontId="26" fillId="18" borderId="24" xfId="0" applyNumberFormat="1" applyFont="1" applyFill="1" applyBorder="1" applyAlignment="1" applyProtection="1">
      <alignment horizontal="center" vertical="center"/>
    </xf>
    <xf numFmtId="165" fontId="0" fillId="0" borderId="107" xfId="0" applyNumberFormat="1" applyFill="1" applyBorder="1" applyAlignment="1" applyProtection="1">
      <alignment horizontal="center" vertical="center"/>
    </xf>
    <xf numFmtId="165" fontId="0" fillId="0" borderId="95" xfId="0" applyNumberFormat="1" applyFill="1" applyBorder="1" applyAlignment="1" applyProtection="1">
      <alignment horizontal="center" vertical="center"/>
    </xf>
    <xf numFmtId="165" fontId="0" fillId="0" borderId="96" xfId="0" applyNumberFormat="1" applyFill="1" applyBorder="1" applyAlignment="1" applyProtection="1">
      <alignment horizontal="center" vertical="center"/>
    </xf>
    <xf numFmtId="165" fontId="0" fillId="18" borderId="28" xfId="0" applyNumberFormat="1" applyFill="1" applyBorder="1" applyAlignment="1" applyProtection="1">
      <alignment horizontal="center" vertical="center"/>
    </xf>
    <xf numFmtId="165" fontId="26" fillId="0" borderId="163" xfId="0" applyNumberFormat="1" applyFont="1" applyFill="1" applyBorder="1" applyAlignment="1" applyProtection="1">
      <alignment horizontal="center" vertical="center"/>
    </xf>
    <xf numFmtId="165" fontId="0" fillId="0" borderId="0" xfId="0" applyNumberFormat="1" applyAlignment="1" applyProtection="1">
      <alignment horizontal="center" vertical="center"/>
    </xf>
    <xf numFmtId="4" fontId="0" fillId="0" borderId="0" xfId="0" applyNumberFormat="1" applyProtection="1"/>
    <xf numFmtId="165" fontId="22" fillId="0" borderId="0" xfId="0" applyNumberFormat="1" applyFont="1" applyProtection="1"/>
    <xf numFmtId="165" fontId="0" fillId="0" borderId="164" xfId="0" applyNumberFormat="1" applyFill="1" applyBorder="1" applyAlignment="1" applyProtection="1">
      <alignment horizontal="center" vertical="center"/>
    </xf>
    <xf numFmtId="0" fontId="0" fillId="0" borderId="60" xfId="0" applyBorder="1" applyAlignment="1" applyProtection="1">
      <alignment horizontal="center" vertical="center" wrapText="1"/>
    </xf>
    <xf numFmtId="0" fontId="0" fillId="0" borderId="10" xfId="0" applyBorder="1" applyAlignment="1" applyProtection="1">
      <alignment horizontal="center" vertical="center" wrapText="1"/>
    </xf>
    <xf numFmtId="0" fontId="16" fillId="0" borderId="63" xfId="0" applyFont="1" applyBorder="1" applyAlignment="1" applyProtection="1">
      <alignment horizontal="center" vertical="center"/>
    </xf>
    <xf numFmtId="0" fontId="16" fillId="0" borderId="7" xfId="0" applyFont="1" applyBorder="1" applyAlignment="1" applyProtection="1">
      <alignment horizontal="center" vertical="center" wrapText="1"/>
    </xf>
    <xf numFmtId="0" fontId="13" fillId="0" borderId="29" xfId="0" applyFont="1" applyBorder="1" applyAlignment="1" applyProtection="1">
      <alignment horizontal="center" wrapText="1"/>
    </xf>
    <xf numFmtId="0" fontId="0" fillId="0" borderId="29" xfId="0" applyBorder="1" applyProtection="1"/>
    <xf numFmtId="0" fontId="16" fillId="0" borderId="8" xfId="0" applyFont="1" applyBorder="1" applyAlignment="1" applyProtection="1">
      <alignment horizontal="center" vertical="center"/>
    </xf>
    <xf numFmtId="0" fontId="16" fillId="0" borderId="64" xfId="0" applyFont="1" applyBorder="1" applyAlignment="1" applyProtection="1">
      <alignment horizontal="center" vertical="center" wrapText="1"/>
    </xf>
    <xf numFmtId="0" fontId="0" fillId="0" borderId="65" xfId="0" applyBorder="1" applyProtection="1"/>
    <xf numFmtId="0" fontId="16" fillId="0" borderId="13" xfId="0" applyFont="1" applyBorder="1" applyAlignment="1" applyProtection="1">
      <alignment horizontal="center"/>
    </xf>
    <xf numFmtId="0" fontId="16" fillId="0" borderId="11" xfId="0" applyFont="1" applyBorder="1" applyAlignment="1" applyProtection="1">
      <alignment horizontal="center" vertical="center"/>
    </xf>
    <xf numFmtId="182" fontId="13" fillId="0" borderId="1" xfId="0" applyNumberFormat="1" applyFont="1" applyFill="1" applyBorder="1" applyProtection="1"/>
    <xf numFmtId="182" fontId="0" fillId="0" borderId="1" xfId="0" applyNumberFormat="1" applyFill="1" applyBorder="1" applyProtection="1"/>
    <xf numFmtId="182" fontId="16" fillId="0" borderId="22" xfId="0" applyNumberFormat="1" applyFont="1" applyFill="1" applyBorder="1" applyAlignment="1" applyProtection="1">
      <alignment horizontal="center" vertical="center"/>
    </xf>
    <xf numFmtId="0" fontId="13" fillId="0" borderId="45" xfId="0" applyFont="1" applyFill="1" applyBorder="1" applyProtection="1"/>
    <xf numFmtId="0" fontId="13" fillId="0" borderId="20" xfId="0" applyFont="1" applyFill="1" applyBorder="1" applyProtection="1"/>
    <xf numFmtId="0" fontId="13" fillId="0" borderId="19" xfId="0" applyFont="1" applyFill="1" applyBorder="1" applyProtection="1"/>
    <xf numFmtId="186" fontId="13" fillId="0" borderId="1" xfId="0" applyNumberFormat="1" applyFont="1" applyFill="1" applyBorder="1" applyProtection="1"/>
    <xf numFmtId="183" fontId="13" fillId="0" borderId="1" xfId="0" applyNumberFormat="1" applyFont="1" applyFill="1" applyBorder="1" applyProtection="1"/>
    <xf numFmtId="165" fontId="13" fillId="0" borderId="29" xfId="0" applyNumberFormat="1" applyFont="1" applyFill="1" applyBorder="1" applyProtection="1"/>
    <xf numFmtId="165" fontId="13" fillId="0" borderId="1" xfId="0" applyNumberFormat="1" applyFont="1" applyFill="1" applyBorder="1" applyProtection="1"/>
    <xf numFmtId="4" fontId="16" fillId="0" borderId="19" xfId="0" applyNumberFormat="1" applyFont="1" applyFill="1" applyBorder="1" applyAlignment="1" applyProtection="1">
      <alignment wrapText="1"/>
    </xf>
    <xf numFmtId="2" fontId="16" fillId="0" borderId="22" xfId="0" applyNumberFormat="1" applyFont="1" applyFill="1" applyBorder="1" applyAlignment="1" applyProtection="1">
      <alignment horizontal="right"/>
    </xf>
    <xf numFmtId="0" fontId="0" fillId="0" borderId="1" xfId="0" applyFill="1" applyBorder="1" applyProtection="1"/>
    <xf numFmtId="165" fontId="16" fillId="0" borderId="19" xfId="0" applyNumberFormat="1" applyFont="1" applyFill="1" applyBorder="1" applyAlignment="1" applyProtection="1">
      <alignment wrapText="1"/>
    </xf>
    <xf numFmtId="165" fontId="13" fillId="0" borderId="66" xfId="0" applyNumberFormat="1" applyFont="1" applyFill="1" applyBorder="1" applyProtection="1"/>
    <xf numFmtId="0" fontId="0" fillId="0" borderId="66" xfId="0" applyFill="1" applyBorder="1" applyProtection="1"/>
    <xf numFmtId="165" fontId="16" fillId="0" borderId="55" xfId="0" applyNumberFormat="1" applyFont="1" applyFill="1" applyBorder="1" applyAlignment="1" applyProtection="1">
      <alignment wrapText="1"/>
    </xf>
    <xf numFmtId="0" fontId="16" fillId="0" borderId="41" xfId="0" applyFont="1" applyFill="1" applyBorder="1" applyAlignment="1" applyProtection="1">
      <alignment horizontal="right"/>
    </xf>
    <xf numFmtId="182" fontId="10" fillId="0" borderId="1" xfId="0" applyNumberFormat="1" applyFont="1" applyFill="1" applyBorder="1" applyProtection="1"/>
    <xf numFmtId="182" fontId="16" fillId="0" borderId="19" xfId="0" applyNumberFormat="1" applyFont="1" applyFill="1" applyBorder="1" applyAlignment="1" applyProtection="1">
      <alignment wrapText="1"/>
    </xf>
    <xf numFmtId="0" fontId="16" fillId="0" borderId="22" xfId="0" applyFont="1" applyFill="1" applyBorder="1" applyAlignment="1" applyProtection="1">
      <alignment horizontal="center" vertical="center"/>
    </xf>
    <xf numFmtId="186" fontId="10" fillId="0" borderId="1" xfId="0" applyNumberFormat="1" applyFont="1" applyFill="1" applyBorder="1" applyProtection="1"/>
    <xf numFmtId="186" fontId="16" fillId="0" borderId="19" xfId="0" applyNumberFormat="1" applyFont="1" applyFill="1" applyBorder="1" applyAlignment="1" applyProtection="1">
      <alignment wrapText="1"/>
    </xf>
    <xf numFmtId="165" fontId="10" fillId="0" borderId="1" xfId="0" applyNumberFormat="1" applyFont="1" applyFill="1" applyBorder="1" applyProtection="1"/>
    <xf numFmtId="165" fontId="10" fillId="0" borderId="21" xfId="0" applyNumberFormat="1" applyFont="1" applyFill="1" applyBorder="1" applyProtection="1"/>
    <xf numFmtId="4" fontId="16" fillId="0" borderId="22" xfId="0" applyNumberFormat="1" applyFont="1" applyFill="1" applyBorder="1" applyAlignment="1" applyProtection="1">
      <alignment horizontal="right"/>
    </xf>
    <xf numFmtId="0" fontId="0" fillId="0" borderId="0" xfId="0" applyAlignment="1" applyProtection="1">
      <alignment horizontal="center"/>
    </xf>
    <xf numFmtId="0" fontId="16" fillId="0" borderId="64" xfId="0" applyFont="1" applyBorder="1" applyAlignment="1" applyProtection="1">
      <alignment horizontal="center" vertical="center"/>
    </xf>
    <xf numFmtId="165" fontId="0" fillId="0" borderId="60" xfId="0" applyNumberFormat="1" applyFill="1" applyBorder="1" applyProtection="1"/>
    <xf numFmtId="0" fontId="0" fillId="0" borderId="60" xfId="0" applyFill="1" applyBorder="1" applyProtection="1"/>
    <xf numFmtId="165" fontId="16" fillId="0" borderId="60" xfId="0" applyNumberFormat="1" applyFont="1" applyFill="1" applyBorder="1" applyAlignment="1" applyProtection="1">
      <alignment wrapText="1"/>
    </xf>
    <xf numFmtId="4" fontId="16" fillId="0" borderId="11" xfId="0" applyNumberFormat="1" applyFont="1" applyFill="1" applyBorder="1" applyAlignment="1" applyProtection="1">
      <alignment horizontal="right"/>
    </xf>
    <xf numFmtId="0" fontId="0" fillId="0" borderId="39" xfId="0" applyBorder="1" applyAlignment="1" applyProtection="1">
      <alignment horizontal="left" wrapText="1"/>
    </xf>
    <xf numFmtId="0" fontId="0" fillId="0" borderId="66" xfId="0" applyBorder="1" applyAlignment="1" applyProtection="1">
      <alignment horizontal="left" wrapText="1"/>
    </xf>
    <xf numFmtId="165" fontId="0" fillId="0" borderId="66" xfId="0" applyNumberFormat="1" applyFill="1" applyBorder="1" applyProtection="1"/>
    <xf numFmtId="165" fontId="16" fillId="0" borderId="66" xfId="0" applyNumberFormat="1" applyFont="1" applyFill="1" applyBorder="1" applyAlignment="1" applyProtection="1">
      <alignment wrapText="1"/>
    </xf>
    <xf numFmtId="4" fontId="16" fillId="0" borderId="41" xfId="0" applyNumberFormat="1" applyFont="1" applyFill="1" applyBorder="1" applyAlignment="1" applyProtection="1">
      <alignment horizontal="right"/>
    </xf>
    <xf numFmtId="0" fontId="0" fillId="0" borderId="68" xfId="0" applyBorder="1" applyAlignment="1" applyProtection="1">
      <alignment horizontal="left" wrapText="1"/>
    </xf>
    <xf numFmtId="0" fontId="0" fillId="0" borderId="0" xfId="0" applyAlignment="1" applyProtection="1">
      <alignment horizontal="left" wrapText="1"/>
    </xf>
    <xf numFmtId="165" fontId="16" fillId="0" borderId="0" xfId="0" applyNumberFormat="1" applyFont="1" applyAlignment="1" applyProtection="1">
      <alignment wrapText="1"/>
    </xf>
    <xf numFmtId="4" fontId="16" fillId="0" borderId="64" xfId="0" applyNumberFormat="1" applyFont="1" applyBorder="1" applyAlignment="1" applyProtection="1">
      <alignment horizontal="right"/>
    </xf>
    <xf numFmtId="0" fontId="0" fillId="0" borderId="60" xfId="0" applyBorder="1" applyProtection="1"/>
    <xf numFmtId="0" fontId="0" fillId="0" borderId="60" xfId="0" applyBorder="1" applyAlignment="1" applyProtection="1">
      <alignment horizontal="center"/>
    </xf>
    <xf numFmtId="165" fontId="0" fillId="0" borderId="1" xfId="0" applyNumberFormat="1" applyFill="1" applyBorder="1" applyProtection="1"/>
    <xf numFmtId="165" fontId="16" fillId="0" borderId="1" xfId="0" applyNumberFormat="1" applyFont="1" applyFill="1" applyBorder="1" applyAlignment="1" applyProtection="1">
      <alignment wrapText="1"/>
    </xf>
    <xf numFmtId="0" fontId="0" fillId="0" borderId="22" xfId="0" applyFill="1" applyBorder="1" applyProtection="1"/>
    <xf numFmtId="171" fontId="0" fillId="0" borderId="1" xfId="0" applyNumberFormat="1" applyFill="1" applyBorder="1" applyProtection="1"/>
    <xf numFmtId="4" fontId="16" fillId="0" borderId="22" xfId="0" applyNumberFormat="1" applyFont="1" applyFill="1" applyBorder="1" applyAlignment="1" applyProtection="1">
      <alignment horizontal="center"/>
    </xf>
    <xf numFmtId="4" fontId="16" fillId="0" borderId="41" xfId="0" applyNumberFormat="1" applyFont="1" applyFill="1" applyBorder="1" applyAlignment="1" applyProtection="1">
      <alignment horizontal="center"/>
    </xf>
    <xf numFmtId="172" fontId="0" fillId="0" borderId="0" xfId="0" applyNumberFormat="1" applyProtection="1"/>
    <xf numFmtId="0" fontId="0" fillId="28" borderId="107" xfId="0" applyFill="1" applyBorder="1" applyProtection="1">
      <protection locked="0"/>
    </xf>
    <xf numFmtId="0" fontId="0" fillId="28" borderId="72" xfId="0" applyFill="1" applyBorder="1" applyProtection="1">
      <protection locked="0"/>
    </xf>
    <xf numFmtId="0" fontId="0" fillId="28" borderId="106" xfId="0" applyFill="1" applyBorder="1" applyProtection="1">
      <protection locked="0"/>
    </xf>
    <xf numFmtId="0" fontId="0" fillId="28" borderId="142" xfId="0" applyFill="1" applyBorder="1" applyAlignment="1" applyProtection="1">
      <alignment horizontal="left"/>
      <protection locked="0"/>
    </xf>
    <xf numFmtId="0" fontId="0" fillId="28" borderId="24" xfId="0" applyFill="1" applyBorder="1" applyAlignment="1" applyProtection="1">
      <alignment horizontal="left"/>
      <protection locked="0"/>
    </xf>
    <xf numFmtId="186" fontId="0" fillId="32" borderId="107" xfId="0" applyNumberFormat="1" applyFill="1" applyBorder="1" applyAlignment="1" applyProtection="1">
      <alignment horizontal="center"/>
      <protection locked="0"/>
    </xf>
    <xf numFmtId="186" fontId="0" fillId="32" borderId="72" xfId="0" applyNumberFormat="1" applyFill="1" applyBorder="1" applyAlignment="1" applyProtection="1">
      <alignment horizontal="center"/>
      <protection locked="0"/>
    </xf>
    <xf numFmtId="186" fontId="0" fillId="32" borderId="106" xfId="0" applyNumberFormat="1" applyFill="1" applyBorder="1" applyAlignment="1" applyProtection="1">
      <alignment horizontal="center"/>
      <protection locked="0"/>
    </xf>
    <xf numFmtId="164" fontId="0" fillId="28" borderId="8" xfId="16" applyNumberFormat="1" applyFont="1" applyFill="1" applyBorder="1" applyAlignment="1" applyProtection="1">
      <alignment horizontal="center"/>
      <protection locked="0"/>
    </xf>
    <xf numFmtId="164" fontId="0" fillId="28" borderId="8" xfId="0" applyNumberFormat="1" applyFill="1" applyBorder="1" applyAlignment="1" applyProtection="1">
      <alignment horizontal="center"/>
      <protection locked="0"/>
    </xf>
    <xf numFmtId="0" fontId="0" fillId="28" borderId="155" xfId="0" applyFill="1" applyBorder="1" applyAlignment="1" applyProtection="1">
      <alignment horizontal="left"/>
      <protection locked="0"/>
    </xf>
    <xf numFmtId="0" fontId="46" fillId="0" borderId="74" xfId="19" applyFont="1" applyBorder="1" applyAlignment="1">
      <alignment horizontal="center" vertical="center" wrapText="1"/>
    </xf>
    <xf numFmtId="0" fontId="13" fillId="0" borderId="90" xfId="0" applyFont="1" applyFill="1" applyBorder="1" applyAlignment="1" applyProtection="1">
      <alignment horizontal="center"/>
    </xf>
    <xf numFmtId="184" fontId="68" fillId="0" borderId="85" xfId="0" applyNumberFormat="1" applyFont="1" applyFill="1" applyBorder="1" applyAlignment="1" applyProtection="1">
      <alignment horizontal="center"/>
    </xf>
    <xf numFmtId="184" fontId="13" fillId="0" borderId="84" xfId="0" applyNumberFormat="1" applyFont="1" applyFill="1" applyBorder="1" applyAlignment="1" applyProtection="1">
      <alignment horizontal="center"/>
    </xf>
    <xf numFmtId="184" fontId="13" fillId="0" borderId="89" xfId="0" applyNumberFormat="1" applyFont="1" applyFill="1" applyBorder="1" applyAlignment="1" applyProtection="1">
      <alignment horizontal="center"/>
    </xf>
    <xf numFmtId="184" fontId="13" fillId="0" borderId="94" xfId="0" applyNumberFormat="1" applyFont="1" applyFill="1" applyBorder="1" applyAlignment="1" applyProtection="1">
      <alignment horizontal="center"/>
    </xf>
    <xf numFmtId="184" fontId="13" fillId="0" borderId="95" xfId="0" applyNumberFormat="1" applyFont="1" applyFill="1" applyBorder="1" applyAlignment="1" applyProtection="1">
      <alignment horizontal="center"/>
    </xf>
    <xf numFmtId="184" fontId="13" fillId="0" borderId="96" xfId="0" applyNumberFormat="1" applyFont="1" applyFill="1" applyBorder="1" applyAlignment="1" applyProtection="1">
      <alignment horizontal="center"/>
    </xf>
    <xf numFmtId="0" fontId="13" fillId="0" borderId="96" xfId="0" applyFont="1" applyBorder="1" applyAlignment="1" applyProtection="1">
      <alignment horizontal="center"/>
    </xf>
    <xf numFmtId="0" fontId="1" fillId="0" borderId="0" xfId="20" applyFont="1"/>
    <xf numFmtId="176" fontId="4" fillId="0" borderId="0" xfId="20" applyNumberFormat="1" applyFont="1"/>
    <xf numFmtId="0" fontId="0" fillId="0" borderId="111" xfId="0" applyBorder="1" applyAlignment="1" applyProtection="1"/>
    <xf numFmtId="0" fontId="0" fillId="0" borderId="67" xfId="0" applyFill="1" applyBorder="1" applyAlignment="1" applyProtection="1">
      <alignment horizontal="center"/>
    </xf>
    <xf numFmtId="0" fontId="0" fillId="0" borderId="6" xfId="0" applyFill="1" applyBorder="1" applyAlignment="1" applyProtection="1">
      <alignment horizontal="center"/>
    </xf>
    <xf numFmtId="0" fontId="13" fillId="0" borderId="84" xfId="0" applyFont="1" applyFill="1" applyBorder="1" applyAlignment="1" applyProtection="1">
      <alignment horizontal="center" vertical="center" wrapText="1"/>
    </xf>
    <xf numFmtId="0" fontId="0" fillId="0" borderId="89" xfId="0" applyFill="1" applyBorder="1" applyAlignment="1" applyProtection="1">
      <alignment horizontal="center" vertical="center" wrapText="1"/>
    </xf>
    <xf numFmtId="0" fontId="0" fillId="0" borderId="105" xfId="0" applyFill="1" applyBorder="1" applyAlignment="1" applyProtection="1">
      <alignment horizontal="center" vertical="center" wrapText="1"/>
    </xf>
    <xf numFmtId="0" fontId="0" fillId="0" borderId="20" xfId="0" applyFill="1" applyBorder="1" applyAlignment="1" applyProtection="1">
      <alignment horizontal="left" wrapText="1"/>
    </xf>
    <xf numFmtId="0" fontId="0" fillId="0" borderId="139" xfId="0" applyFill="1" applyBorder="1" applyAlignment="1" applyProtection="1">
      <alignment horizontal="left" wrapText="1"/>
    </xf>
    <xf numFmtId="0" fontId="35" fillId="0" borderId="84" xfId="0" applyFont="1" applyFill="1" applyBorder="1" applyProtection="1"/>
    <xf numFmtId="0" fontId="35" fillId="0" borderId="103" xfId="0" applyFont="1" applyFill="1" applyBorder="1" applyProtection="1"/>
    <xf numFmtId="0" fontId="35" fillId="0" borderId="104" xfId="0" applyFont="1" applyFill="1" applyBorder="1" applyProtection="1"/>
    <xf numFmtId="0" fontId="10" fillId="0" borderId="45" xfId="0" applyFont="1" applyFill="1" applyBorder="1" applyAlignment="1" applyProtection="1">
      <alignment horizontal="left"/>
    </xf>
    <xf numFmtId="0" fontId="10" fillId="0" borderId="20" xfId="0" applyFont="1" applyFill="1" applyBorder="1" applyAlignment="1" applyProtection="1">
      <alignment horizontal="left"/>
    </xf>
    <xf numFmtId="0" fontId="10" fillId="0" borderId="19" xfId="0" applyFont="1" applyFill="1" applyBorder="1" applyAlignment="1" applyProtection="1">
      <alignment horizontal="left"/>
    </xf>
    <xf numFmtId="0" fontId="0" fillId="0" borderId="45" xfId="0" applyFill="1" applyBorder="1" applyAlignment="1" applyProtection="1">
      <alignment horizontal="center" vertical="center"/>
    </xf>
    <xf numFmtId="0" fontId="0" fillId="0" borderId="20" xfId="0" applyFill="1" applyBorder="1" applyAlignment="1" applyProtection="1">
      <alignment horizontal="center" vertical="center"/>
    </xf>
    <xf numFmtId="0" fontId="0" fillId="0" borderId="19" xfId="0" applyFill="1" applyBorder="1" applyAlignment="1" applyProtection="1">
      <alignment horizontal="center" vertical="center"/>
    </xf>
    <xf numFmtId="0" fontId="22" fillId="0" borderId="45" xfId="0" applyFont="1" applyFill="1" applyBorder="1" applyAlignment="1" applyProtection="1">
      <alignment horizontal="center"/>
    </xf>
    <xf numFmtId="0" fontId="22" fillId="0" borderId="20" xfId="0" applyFont="1" applyFill="1" applyBorder="1" applyAlignment="1" applyProtection="1">
      <alignment horizontal="center"/>
    </xf>
    <xf numFmtId="0" fontId="22" fillId="0" borderId="19" xfId="0" applyFont="1" applyFill="1" applyBorder="1" applyAlignment="1" applyProtection="1">
      <alignment horizontal="center"/>
    </xf>
    <xf numFmtId="165" fontId="22" fillId="0" borderId="1" xfId="0" applyNumberFormat="1" applyFont="1" applyFill="1" applyBorder="1" applyAlignment="1" applyProtection="1">
      <alignment horizontal="center"/>
    </xf>
    <xf numFmtId="0" fontId="13" fillId="0" borderId="45" xfId="0" applyFont="1" applyFill="1" applyBorder="1" applyAlignment="1" applyProtection="1">
      <alignment wrapText="1"/>
    </xf>
    <xf numFmtId="0" fontId="13" fillId="0" borderId="20" xfId="0" applyFont="1" applyFill="1" applyBorder="1" applyAlignment="1" applyProtection="1">
      <alignment wrapText="1"/>
    </xf>
    <xf numFmtId="0" fontId="13" fillId="0" borderId="19" xfId="0" applyFont="1" applyFill="1" applyBorder="1" applyAlignment="1" applyProtection="1">
      <alignment wrapText="1"/>
    </xf>
    <xf numFmtId="0" fontId="28" fillId="0" borderId="45" xfId="0" applyFont="1" applyFill="1" applyBorder="1" applyAlignment="1" applyProtection="1">
      <alignment wrapText="1"/>
    </xf>
    <xf numFmtId="0" fontId="28" fillId="0" borderId="20" xfId="0" applyFont="1" applyFill="1" applyBorder="1" applyAlignment="1" applyProtection="1">
      <alignment wrapText="1"/>
    </xf>
    <xf numFmtId="0" fontId="28" fillId="0" borderId="19" xfId="0" applyFont="1" applyFill="1" applyBorder="1" applyAlignment="1" applyProtection="1">
      <alignment wrapText="1"/>
    </xf>
    <xf numFmtId="0" fontId="13" fillId="0" borderId="143" xfId="0" applyFont="1" applyFill="1" applyBorder="1" applyProtection="1"/>
    <xf numFmtId="0" fontId="13" fillId="0" borderId="144" xfId="0" applyFont="1" applyFill="1" applyBorder="1" applyProtection="1"/>
    <xf numFmtId="0" fontId="13" fillId="0" borderId="145" xfId="0" applyFont="1" applyFill="1" applyBorder="1" applyProtection="1"/>
    <xf numFmtId="0" fontId="27" fillId="0" borderId="67" xfId="0" applyFont="1" applyFill="1" applyBorder="1" applyAlignment="1" applyProtection="1">
      <alignment horizontal="center" vertical="center"/>
    </xf>
    <xf numFmtId="0" fontId="27" fillId="0" borderId="6" xfId="0" applyFont="1" applyFill="1" applyBorder="1" applyAlignment="1" applyProtection="1">
      <alignment horizontal="center" vertical="center"/>
    </xf>
    <xf numFmtId="0" fontId="27" fillId="0" borderId="69" xfId="0" applyFont="1" applyFill="1" applyBorder="1" applyAlignment="1" applyProtection="1">
      <alignment horizontal="center" vertical="center"/>
    </xf>
    <xf numFmtId="0" fontId="13" fillId="0" borderId="44"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13" fillId="0" borderId="9" xfId="0" applyFont="1" applyFill="1" applyBorder="1" applyAlignment="1" applyProtection="1">
      <alignment horizontal="center" vertical="center"/>
    </xf>
    <xf numFmtId="0" fontId="13" fillId="0" borderId="131" xfId="0" applyFont="1" applyFill="1" applyBorder="1" applyAlignment="1" applyProtection="1">
      <alignment horizontal="center" vertical="center"/>
    </xf>
    <xf numFmtId="0" fontId="13" fillId="0" borderId="40" xfId="0" applyFont="1" applyFill="1" applyBorder="1" applyAlignment="1" applyProtection="1">
      <alignment horizontal="center" vertical="center"/>
    </xf>
    <xf numFmtId="0" fontId="13" fillId="0" borderId="55" xfId="0" applyFont="1" applyFill="1" applyBorder="1" applyAlignment="1" applyProtection="1">
      <alignment horizontal="center" vertical="center"/>
    </xf>
    <xf numFmtId="0" fontId="13" fillId="0" borderId="44" xfId="0" applyFont="1" applyFill="1" applyBorder="1" applyAlignment="1" applyProtection="1">
      <alignment horizontal="center"/>
    </xf>
    <xf numFmtId="0" fontId="13" fillId="0" borderId="13" xfId="0" applyFont="1" applyFill="1" applyBorder="1" applyAlignment="1" applyProtection="1">
      <alignment horizontal="center"/>
    </xf>
    <xf numFmtId="0" fontId="13" fillId="0" borderId="45" xfId="0" applyFont="1" applyFill="1" applyBorder="1" applyProtection="1"/>
    <xf numFmtId="0" fontId="13" fillId="0" borderId="20" xfId="0" applyFont="1" applyFill="1" applyBorder="1" applyProtection="1"/>
    <xf numFmtId="0" fontId="13" fillId="0" borderId="19" xfId="0" applyFont="1" applyFill="1" applyBorder="1" applyProtection="1"/>
    <xf numFmtId="0" fontId="0" fillId="0" borderId="138" xfId="0" applyFill="1" applyBorder="1" applyAlignment="1" applyProtection="1">
      <alignment horizontal="left"/>
    </xf>
    <xf numFmtId="0" fontId="0" fillId="0" borderId="20" xfId="0" applyFill="1" applyBorder="1" applyAlignment="1" applyProtection="1">
      <alignment horizontal="left"/>
    </xf>
    <xf numFmtId="0" fontId="0" fillId="0" borderId="139" xfId="0" applyFill="1" applyBorder="1" applyAlignment="1" applyProtection="1">
      <alignment horizontal="left"/>
    </xf>
    <xf numFmtId="0" fontId="13" fillId="0" borderId="84" xfId="0" applyFont="1" applyFill="1" applyBorder="1" applyAlignment="1" applyProtection="1">
      <alignment horizontal="right"/>
    </xf>
    <xf numFmtId="0" fontId="13" fillId="0" borderId="103" xfId="0" applyFont="1" applyFill="1" applyBorder="1" applyAlignment="1" applyProtection="1">
      <alignment horizontal="right"/>
    </xf>
    <xf numFmtId="0" fontId="13" fillId="0" borderId="104" xfId="0" applyFont="1" applyFill="1" applyBorder="1" applyAlignment="1" applyProtection="1">
      <alignment horizontal="right"/>
    </xf>
    <xf numFmtId="165" fontId="26" fillId="0" borderId="162" xfId="0" applyNumberFormat="1" applyFont="1" applyFill="1" applyBorder="1" applyAlignment="1" applyProtection="1">
      <alignment horizontal="right" vertical="center"/>
    </xf>
    <xf numFmtId="165" fontId="26" fillId="0" borderId="92" xfId="0" applyNumberFormat="1" applyFont="1" applyFill="1" applyBorder="1" applyAlignment="1" applyProtection="1">
      <alignment horizontal="right" vertical="center"/>
    </xf>
    <xf numFmtId="165" fontId="26" fillId="0" borderId="153" xfId="0" applyNumberFormat="1" applyFont="1" applyFill="1" applyBorder="1" applyAlignment="1" applyProtection="1">
      <alignment horizontal="right" vertical="center"/>
    </xf>
    <xf numFmtId="0" fontId="13" fillId="0" borderId="94" xfId="0" applyFont="1" applyFill="1" applyBorder="1" applyAlignment="1" applyProtection="1">
      <alignment horizontal="left"/>
    </xf>
    <xf numFmtId="0" fontId="13" fillId="0" borderId="95" xfId="0" applyFont="1" applyFill="1" applyBorder="1" applyAlignment="1" applyProtection="1">
      <alignment horizontal="left"/>
    </xf>
    <xf numFmtId="0" fontId="13" fillId="0" borderId="96" xfId="0" applyFont="1" applyFill="1" applyBorder="1" applyAlignment="1" applyProtection="1">
      <alignment horizontal="left"/>
    </xf>
    <xf numFmtId="165" fontId="26" fillId="0" borderId="165" xfId="0" applyNumberFormat="1" applyFont="1" applyFill="1" applyBorder="1" applyAlignment="1" applyProtection="1">
      <alignment horizontal="right" vertical="center"/>
    </xf>
    <xf numFmtId="165" fontId="26" fillId="0" borderId="151" xfId="0" applyNumberFormat="1" applyFont="1" applyFill="1" applyBorder="1" applyAlignment="1" applyProtection="1">
      <alignment horizontal="right" vertical="center"/>
    </xf>
    <xf numFmtId="165" fontId="26" fillId="0" borderId="152" xfId="0" applyNumberFormat="1" applyFont="1" applyFill="1" applyBorder="1" applyAlignment="1" applyProtection="1">
      <alignment horizontal="right" vertical="center"/>
    </xf>
    <xf numFmtId="0" fontId="0" fillId="0" borderId="154" xfId="0" applyFill="1" applyBorder="1" applyAlignment="1" applyProtection="1">
      <alignment horizontal="left"/>
    </xf>
    <xf numFmtId="0" fontId="0" fillId="0" borderId="24" xfId="0" applyFill="1" applyBorder="1" applyAlignment="1" applyProtection="1">
      <alignment horizontal="left"/>
    </xf>
    <xf numFmtId="0" fontId="0" fillId="0" borderId="140" xfId="0" applyFill="1" applyBorder="1" applyAlignment="1" applyProtection="1">
      <alignment horizontal="left"/>
    </xf>
    <xf numFmtId="0" fontId="29" fillId="0" borderId="131" xfId="0" applyFont="1" applyFill="1" applyBorder="1" applyAlignment="1" applyProtection="1">
      <alignment horizontal="center"/>
    </xf>
    <xf numFmtId="0" fontId="29" fillId="0" borderId="40" xfId="0" applyFont="1" applyFill="1" applyBorder="1" applyAlignment="1" applyProtection="1">
      <alignment horizontal="center"/>
    </xf>
    <xf numFmtId="0" fontId="29" fillId="0" borderId="55" xfId="0" applyFont="1" applyFill="1" applyBorder="1" applyAlignment="1" applyProtection="1">
      <alignment horizontal="center"/>
    </xf>
    <xf numFmtId="165" fontId="26" fillId="0" borderId="66" xfId="0" applyNumberFormat="1" applyFont="1" applyFill="1" applyBorder="1" applyAlignment="1" applyProtection="1">
      <alignment horizontal="center"/>
    </xf>
    <xf numFmtId="0" fontId="0" fillId="0" borderId="44" xfId="0" applyFill="1" applyBorder="1" applyAlignment="1" applyProtection="1">
      <alignment horizontal="left" wrapText="1"/>
    </xf>
    <xf numFmtId="0" fontId="0" fillId="0" borderId="13" xfId="0" applyFill="1" applyBorder="1" applyAlignment="1" applyProtection="1">
      <alignment horizontal="left" wrapText="1"/>
    </xf>
    <xf numFmtId="0" fontId="0" fillId="0" borderId="9" xfId="0" applyFill="1" applyBorder="1" applyAlignment="1" applyProtection="1">
      <alignment horizontal="left" wrapText="1"/>
    </xf>
    <xf numFmtId="0" fontId="13" fillId="0" borderId="9" xfId="0" applyFont="1" applyFill="1" applyBorder="1" applyAlignment="1" applyProtection="1">
      <alignment horizontal="center"/>
    </xf>
    <xf numFmtId="0" fontId="13" fillId="0" borderId="131" xfId="0" applyFont="1" applyFill="1" applyBorder="1" applyProtection="1"/>
    <xf numFmtId="0" fontId="13" fillId="0" borderId="40" xfId="0" applyFont="1" applyFill="1" applyBorder="1" applyProtection="1"/>
    <xf numFmtId="0" fontId="13" fillId="0" borderId="55" xfId="0" applyFont="1" applyFill="1" applyBorder="1" applyProtection="1"/>
    <xf numFmtId="0" fontId="21" fillId="0" borderId="44" xfId="0" applyFont="1" applyFill="1" applyBorder="1" applyAlignment="1" applyProtection="1">
      <alignment horizontal="center"/>
    </xf>
    <xf numFmtId="0" fontId="21" fillId="0" borderId="13" xfId="0" applyFont="1" applyFill="1" applyBorder="1" applyAlignment="1" applyProtection="1">
      <alignment horizontal="center"/>
    </xf>
    <xf numFmtId="0" fontId="21" fillId="0" borderId="9" xfId="0" applyFont="1" applyFill="1" applyBorder="1" applyAlignment="1" applyProtection="1">
      <alignment horizontal="center"/>
    </xf>
    <xf numFmtId="0" fontId="10" fillId="0" borderId="45" xfId="0" applyFont="1" applyFill="1" applyBorder="1" applyProtection="1"/>
    <xf numFmtId="0" fontId="10" fillId="0" borderId="20" xfId="0" applyFont="1" applyFill="1" applyBorder="1" applyProtection="1"/>
    <xf numFmtId="0" fontId="10" fillId="0" borderId="19" xfId="0" applyFont="1" applyFill="1" applyBorder="1" applyProtection="1"/>
    <xf numFmtId="0" fontId="10" fillId="0" borderId="45" xfId="0" applyFont="1" applyFill="1" applyBorder="1" applyAlignment="1" applyProtection="1">
      <alignment wrapText="1"/>
    </xf>
    <xf numFmtId="0" fontId="10" fillId="0" borderId="20" xfId="0" applyFont="1" applyFill="1" applyBorder="1" applyAlignment="1" applyProtection="1">
      <alignment wrapText="1"/>
    </xf>
    <xf numFmtId="0" fontId="10" fillId="0" borderId="19" xfId="0" applyFont="1" applyFill="1" applyBorder="1" applyAlignment="1" applyProtection="1">
      <alignment wrapText="1"/>
    </xf>
    <xf numFmtId="0" fontId="35" fillId="4" borderId="105" xfId="0" applyFont="1" applyFill="1" applyBorder="1" applyProtection="1"/>
    <xf numFmtId="0" fontId="35" fillId="4" borderId="72" xfId="0" applyFont="1" applyFill="1" applyBorder="1" applyProtection="1"/>
    <xf numFmtId="0" fontId="35" fillId="4" borderId="106" xfId="0" applyFont="1" applyFill="1" applyBorder="1" applyProtection="1"/>
    <xf numFmtId="0" fontId="35" fillId="4" borderId="94" xfId="0" applyFont="1" applyFill="1" applyBorder="1" applyProtection="1"/>
    <xf numFmtId="0" fontId="35" fillId="4" borderId="95" xfId="0" applyFont="1" applyFill="1" applyBorder="1" applyProtection="1"/>
    <xf numFmtId="0" fontId="35" fillId="4" borderId="96" xfId="0" applyFont="1" applyFill="1" applyBorder="1" applyProtection="1"/>
    <xf numFmtId="0" fontId="0" fillId="4" borderId="156" xfId="0" applyFill="1" applyBorder="1" applyProtection="1"/>
    <xf numFmtId="0" fontId="0" fillId="4" borderId="46" xfId="0" applyFill="1" applyBorder="1" applyProtection="1"/>
    <xf numFmtId="0" fontId="0" fillId="4" borderId="141" xfId="0" applyFill="1" applyBorder="1" applyProtection="1"/>
    <xf numFmtId="0" fontId="34" fillId="0" borderId="72" xfId="0" applyFont="1" applyFill="1" applyBorder="1" applyAlignment="1" applyProtection="1">
      <alignment horizontal="right" wrapText="1"/>
    </xf>
    <xf numFmtId="0" fontId="34" fillId="0" borderId="106" xfId="0" applyFont="1" applyFill="1" applyBorder="1" applyAlignment="1" applyProtection="1">
      <alignment horizontal="right" wrapText="1"/>
    </xf>
    <xf numFmtId="0" fontId="35" fillId="0" borderId="84" xfId="0" applyFont="1" applyFill="1" applyBorder="1" applyAlignment="1" applyProtection="1">
      <alignment horizontal="center"/>
    </xf>
    <xf numFmtId="0" fontId="35" fillId="0" borderId="103" xfId="0" applyFont="1" applyFill="1" applyBorder="1" applyAlignment="1" applyProtection="1">
      <alignment horizontal="center"/>
    </xf>
    <xf numFmtId="0" fontId="35" fillId="0" borderId="104" xfId="0" applyFont="1" applyFill="1" applyBorder="1" applyAlignment="1" applyProtection="1">
      <alignment horizontal="center"/>
    </xf>
    <xf numFmtId="0" fontId="35" fillId="0" borderId="70" xfId="0" applyFont="1" applyFill="1" applyBorder="1" applyAlignment="1" applyProtection="1">
      <alignment horizontal="left" wrapText="1"/>
    </xf>
    <xf numFmtId="0" fontId="35" fillId="0" borderId="90" xfId="0" applyFont="1" applyFill="1" applyBorder="1" applyAlignment="1" applyProtection="1">
      <alignment horizontal="left" wrapText="1"/>
    </xf>
    <xf numFmtId="0" fontId="13" fillId="0" borderId="103" xfId="0" applyFont="1" applyFill="1" applyBorder="1" applyAlignment="1" applyProtection="1">
      <alignment horizontal="left"/>
    </xf>
    <xf numFmtId="0" fontId="13" fillId="0" borderId="104" xfId="0" applyFont="1" applyFill="1" applyBorder="1" applyAlignment="1" applyProtection="1">
      <alignment horizontal="left"/>
    </xf>
    <xf numFmtId="0" fontId="0" fillId="0" borderId="70" xfId="0" applyFill="1" applyBorder="1" applyAlignment="1" applyProtection="1">
      <alignment wrapText="1"/>
    </xf>
    <xf numFmtId="0" fontId="0" fillId="0" borderId="90" xfId="0" applyFill="1" applyBorder="1" applyAlignment="1" applyProtection="1">
      <alignment wrapText="1"/>
    </xf>
    <xf numFmtId="164" fontId="0" fillId="0" borderId="91" xfId="0" applyNumberFormat="1" applyFill="1" applyBorder="1" applyAlignment="1" applyProtection="1">
      <alignment horizontal="left"/>
    </xf>
    <xf numFmtId="164" fontId="0" fillId="0" borderId="70" xfId="0" applyNumberFormat="1" applyFill="1" applyBorder="1" applyAlignment="1" applyProtection="1">
      <alignment horizontal="left"/>
    </xf>
    <xf numFmtId="164" fontId="0" fillId="0" borderId="90" xfId="0" applyNumberFormat="1" applyFill="1" applyBorder="1" applyAlignment="1" applyProtection="1">
      <alignment horizontal="left"/>
    </xf>
    <xf numFmtId="9" fontId="0" fillId="0" borderId="91" xfId="0" applyNumberFormat="1" applyFill="1" applyBorder="1" applyAlignment="1" applyProtection="1">
      <alignment horizontal="left" vertical="center"/>
    </xf>
    <xf numFmtId="9" fontId="0" fillId="0" borderId="70" xfId="0" applyNumberFormat="1" applyFill="1" applyBorder="1" applyAlignment="1" applyProtection="1">
      <alignment horizontal="left" vertical="center"/>
    </xf>
    <xf numFmtId="9" fontId="0" fillId="0" borderId="90" xfId="0" applyNumberFormat="1" applyFill="1" applyBorder="1" applyAlignment="1" applyProtection="1">
      <alignment horizontal="left" vertical="center"/>
    </xf>
    <xf numFmtId="0" fontId="0" fillId="0" borderId="91" xfId="0" applyNumberFormat="1" applyFill="1" applyBorder="1" applyAlignment="1" applyProtection="1">
      <alignment horizontal="left"/>
    </xf>
    <xf numFmtId="0" fontId="0" fillId="0" borderId="70" xfId="0" applyNumberFormat="1" applyFill="1" applyBorder="1" applyAlignment="1" applyProtection="1">
      <alignment horizontal="left"/>
    </xf>
    <xf numFmtId="0" fontId="0" fillId="0" borderId="90" xfId="0" applyNumberFormat="1" applyFill="1" applyBorder="1" applyAlignment="1" applyProtection="1">
      <alignment horizontal="left"/>
    </xf>
    <xf numFmtId="0" fontId="0" fillId="0" borderId="70" xfId="0" applyFill="1" applyBorder="1" applyAlignment="1" applyProtection="1">
      <alignment horizontal="left"/>
    </xf>
    <xf numFmtId="0" fontId="0" fillId="0" borderId="90" xfId="0" applyFill="1" applyBorder="1" applyAlignment="1" applyProtection="1">
      <alignment horizontal="left"/>
    </xf>
    <xf numFmtId="0" fontId="0" fillId="0" borderId="103" xfId="0" applyFill="1" applyBorder="1" applyAlignment="1" applyProtection="1">
      <alignment horizontal="center"/>
    </xf>
    <xf numFmtId="0" fontId="0" fillId="0" borderId="104" xfId="0" applyFill="1" applyBorder="1" applyAlignment="1" applyProtection="1">
      <alignment horizontal="center"/>
    </xf>
    <xf numFmtId="0" fontId="0" fillId="0" borderId="157" xfId="0" applyFill="1" applyBorder="1" applyAlignment="1" applyProtection="1">
      <alignment horizontal="center" vertical="center" wrapText="1"/>
    </xf>
    <xf numFmtId="0" fontId="0" fillId="0" borderId="150" xfId="0" applyFill="1" applyBorder="1" applyAlignment="1" applyProtection="1">
      <alignment horizontal="center" vertical="center" wrapText="1"/>
    </xf>
    <xf numFmtId="0" fontId="0" fillId="0" borderId="159" xfId="0" applyFill="1" applyBorder="1" applyAlignment="1" applyProtection="1">
      <alignment horizontal="center" vertical="center" wrapText="1"/>
    </xf>
    <xf numFmtId="0" fontId="13" fillId="0" borderId="26" xfId="0" applyFont="1" applyFill="1" applyBorder="1" applyProtection="1"/>
    <xf numFmtId="0" fontId="13" fillId="0" borderId="160" xfId="0" applyFont="1" applyFill="1" applyBorder="1" applyProtection="1"/>
    <xf numFmtId="0" fontId="13" fillId="0" borderId="27" xfId="0" applyFont="1" applyFill="1" applyBorder="1" applyProtection="1"/>
    <xf numFmtId="0" fontId="13" fillId="0" borderId="147" xfId="0" applyFont="1" applyFill="1" applyBorder="1" applyProtection="1"/>
    <xf numFmtId="0" fontId="0" fillId="0" borderId="27" xfId="0" applyFill="1" applyBorder="1" applyProtection="1"/>
    <xf numFmtId="0" fontId="0" fillId="0" borderId="147" xfId="0" applyFill="1" applyBorder="1" applyProtection="1"/>
    <xf numFmtId="0" fontId="21" fillId="0" borderId="27" xfId="0" applyFont="1" applyFill="1" applyBorder="1" applyAlignment="1" applyProtection="1">
      <alignment wrapText="1"/>
    </xf>
    <xf numFmtId="0" fontId="21" fillId="0" borderId="147" xfId="0" applyFont="1" applyFill="1" applyBorder="1" applyAlignment="1" applyProtection="1">
      <alignment wrapText="1"/>
    </xf>
    <xf numFmtId="0" fontId="0" fillId="0" borderId="27" xfId="0" applyFill="1" applyBorder="1" applyAlignment="1" applyProtection="1">
      <alignment wrapText="1"/>
    </xf>
    <xf numFmtId="0" fontId="0" fillId="0" borderId="147" xfId="0" applyFill="1" applyBorder="1" applyAlignment="1" applyProtection="1">
      <alignment wrapText="1"/>
    </xf>
    <xf numFmtId="0" fontId="0" fillId="0" borderId="27" xfId="0" applyFill="1" applyBorder="1" applyAlignment="1" applyProtection="1">
      <alignment horizontal="left" wrapText="1"/>
    </xf>
    <xf numFmtId="0" fontId="0" fillId="0" borderId="147" xfId="0" applyFill="1" applyBorder="1" applyAlignment="1" applyProtection="1">
      <alignment horizontal="left" wrapText="1"/>
    </xf>
    <xf numFmtId="0" fontId="10" fillId="0" borderId="27" xfId="0" applyFont="1" applyFill="1" applyBorder="1" applyAlignment="1" applyProtection="1">
      <alignment vertical="center" shrinkToFit="1"/>
    </xf>
    <xf numFmtId="0" fontId="10" fillId="0" borderId="147" xfId="0" applyFont="1" applyFill="1" applyBorder="1" applyAlignment="1" applyProtection="1">
      <alignment vertical="center" shrinkToFit="1"/>
    </xf>
    <xf numFmtId="0" fontId="34" fillId="0" borderId="25" xfId="0" applyFont="1" applyFill="1" applyBorder="1" applyAlignment="1" applyProtection="1">
      <alignment horizontal="right" wrapText="1"/>
    </xf>
    <xf numFmtId="0" fontId="34" fillId="0" borderId="161" xfId="0" applyFont="1" applyFill="1" applyBorder="1" applyAlignment="1" applyProtection="1">
      <alignment horizontal="right" wrapText="1"/>
    </xf>
    <xf numFmtId="0" fontId="0" fillId="0" borderId="20" xfId="0" applyFill="1" applyBorder="1" applyAlignment="1" applyProtection="1">
      <alignment horizontal="left" vertical="center"/>
    </xf>
    <xf numFmtId="0" fontId="0" fillId="0" borderId="139" xfId="0" applyFill="1" applyBorder="1" applyAlignment="1" applyProtection="1">
      <alignment horizontal="left" vertical="center"/>
    </xf>
    <xf numFmtId="0" fontId="13" fillId="0" borderId="74" xfId="0" applyFont="1" applyBorder="1" applyAlignment="1" applyProtection="1">
      <alignment horizontal="right" vertical="center" wrapText="1"/>
    </xf>
    <xf numFmtId="0" fontId="13" fillId="0" borderId="75" xfId="0" applyFont="1" applyBorder="1" applyAlignment="1" applyProtection="1">
      <alignment horizontal="right" vertical="center" wrapText="1"/>
    </xf>
    <xf numFmtId="0" fontId="13" fillId="0" borderId="79" xfId="0" applyFont="1" applyBorder="1" applyAlignment="1" applyProtection="1">
      <alignment horizontal="right" vertical="center" wrapText="1"/>
    </xf>
    <xf numFmtId="0" fontId="66" fillId="0" borderId="70" xfId="0" applyFont="1" applyFill="1" applyBorder="1" applyAlignment="1" applyProtection="1">
      <alignment horizontal="center" vertical="center" wrapText="1"/>
    </xf>
    <xf numFmtId="0" fontId="13" fillId="0" borderId="165" xfId="0" applyFont="1" applyFill="1" applyBorder="1" applyAlignment="1" applyProtection="1">
      <alignment horizontal="center" vertical="center" wrapText="1"/>
    </xf>
    <xf numFmtId="0" fontId="13" fillId="0" borderId="162" xfId="0" applyFont="1" applyFill="1" applyBorder="1" applyAlignment="1" applyProtection="1">
      <alignment horizontal="center" vertical="center" wrapText="1"/>
    </xf>
    <xf numFmtId="0" fontId="13" fillId="0" borderId="166" xfId="0" applyFont="1" applyFill="1" applyBorder="1" applyAlignment="1" applyProtection="1">
      <alignment horizontal="center" vertical="center" wrapText="1"/>
    </xf>
    <xf numFmtId="0" fontId="0" fillId="0" borderId="84" xfId="0" applyFont="1" applyFill="1" applyBorder="1" applyAlignment="1" applyProtection="1">
      <alignment horizontal="center" vertical="center" wrapText="1"/>
    </xf>
    <xf numFmtId="0" fontId="0" fillId="0" borderId="89" xfId="0" applyFont="1" applyFill="1" applyBorder="1" applyAlignment="1" applyProtection="1">
      <alignment horizontal="center" vertical="center" wrapText="1"/>
    </xf>
    <xf numFmtId="0" fontId="0" fillId="0" borderId="94" xfId="0" applyFont="1" applyFill="1" applyBorder="1" applyAlignment="1" applyProtection="1">
      <alignment horizontal="center" vertical="center" wrapText="1"/>
    </xf>
    <xf numFmtId="0" fontId="68" fillId="0" borderId="84" xfId="0" applyFont="1" applyFill="1" applyBorder="1" applyAlignment="1" applyProtection="1">
      <alignment horizontal="center" vertical="center" wrapText="1"/>
    </xf>
    <xf numFmtId="0" fontId="68" fillId="0" borderId="89" xfId="0" applyFont="1" applyFill="1" applyBorder="1" applyAlignment="1" applyProtection="1">
      <alignment horizontal="center" vertical="center" wrapText="1"/>
    </xf>
    <xf numFmtId="0" fontId="68" fillId="0" borderId="105" xfId="0" applyFont="1" applyFill="1" applyBorder="1" applyAlignment="1" applyProtection="1">
      <alignment horizontal="center" vertical="center" wrapText="1"/>
    </xf>
    <xf numFmtId="0" fontId="67" fillId="0" borderId="103" xfId="0" applyFont="1" applyFill="1" applyBorder="1" applyAlignment="1" applyProtection="1">
      <alignment horizontal="center" vertical="center" wrapText="1"/>
    </xf>
    <xf numFmtId="0" fontId="67" fillId="0" borderId="70" xfId="0" applyFont="1" applyFill="1" applyBorder="1" applyAlignment="1" applyProtection="1">
      <alignment horizontal="center" vertical="center" wrapText="1"/>
    </xf>
    <xf numFmtId="0" fontId="67" fillId="0" borderId="72" xfId="0" applyFont="1" applyFill="1" applyBorder="1" applyAlignment="1" applyProtection="1">
      <alignment horizontal="center" vertical="center" wrapText="1"/>
    </xf>
    <xf numFmtId="0" fontId="21" fillId="4" borderId="89" xfId="0" applyFont="1" applyFill="1" applyBorder="1" applyAlignment="1" applyProtection="1">
      <alignment horizontal="center" vertical="center" wrapText="1"/>
    </xf>
    <xf numFmtId="0" fontId="21" fillId="4" borderId="94" xfId="0" applyFont="1" applyFill="1" applyBorder="1" applyAlignment="1" applyProtection="1">
      <alignment horizontal="center" vertical="center" wrapText="1"/>
    </xf>
    <xf numFmtId="0" fontId="21" fillId="0" borderId="70" xfId="0" applyFont="1" applyFill="1" applyBorder="1" applyAlignment="1" applyProtection="1">
      <alignment wrapText="1"/>
    </xf>
    <xf numFmtId="0" fontId="21" fillId="0" borderId="90" xfId="0" applyFont="1" applyFill="1" applyBorder="1" applyAlignment="1" applyProtection="1">
      <alignment wrapText="1"/>
    </xf>
    <xf numFmtId="0" fontId="10" fillId="0" borderId="95" xfId="0" applyFont="1" applyFill="1" applyBorder="1" applyAlignment="1" applyProtection="1">
      <alignment vertical="center" wrapText="1"/>
    </xf>
    <xf numFmtId="0" fontId="65" fillId="0" borderId="84" xfId="0" applyFont="1" applyFill="1" applyBorder="1" applyAlignment="1" applyProtection="1">
      <alignment horizontal="center" vertical="center" wrapText="1"/>
    </xf>
    <xf numFmtId="0" fontId="65" fillId="0" borderId="89" xfId="0" applyFont="1" applyFill="1" applyBorder="1" applyAlignment="1" applyProtection="1">
      <alignment horizontal="center" vertical="center" wrapText="1"/>
    </xf>
    <xf numFmtId="0" fontId="65" fillId="0" borderId="105" xfId="0" applyFont="1" applyFill="1" applyBorder="1" applyAlignment="1" applyProtection="1">
      <alignment horizontal="center" vertical="center" wrapText="1"/>
    </xf>
    <xf numFmtId="0" fontId="65" fillId="0" borderId="120" xfId="0" applyFont="1" applyFill="1" applyBorder="1" applyAlignment="1" applyProtection="1">
      <alignment horizontal="center" vertical="center" wrapText="1"/>
    </xf>
    <xf numFmtId="0" fontId="65" fillId="0" borderId="70" xfId="0" applyFont="1" applyFill="1" applyBorder="1" applyAlignment="1" applyProtection="1">
      <alignment horizontal="left" vertical="center" wrapText="1"/>
    </xf>
    <xf numFmtId="0" fontId="65" fillId="0" borderId="90" xfId="0" applyFont="1" applyFill="1" applyBorder="1" applyAlignment="1" applyProtection="1">
      <alignment horizontal="left" vertical="center" wrapText="1"/>
    </xf>
    <xf numFmtId="0" fontId="65" fillId="0" borderId="95" xfId="0" applyFont="1" applyFill="1" applyBorder="1" applyAlignment="1" applyProtection="1">
      <alignment horizontal="left" vertical="top" wrapText="1"/>
    </xf>
    <xf numFmtId="0" fontId="65" fillId="0" borderId="96" xfId="0" applyFont="1" applyFill="1" applyBorder="1" applyAlignment="1" applyProtection="1">
      <alignment horizontal="left" vertical="top" wrapText="1"/>
    </xf>
    <xf numFmtId="0" fontId="13" fillId="0" borderId="107" xfId="0" applyFont="1" applyFill="1" applyBorder="1" applyAlignment="1" applyProtection="1">
      <alignment horizontal="left"/>
    </xf>
    <xf numFmtId="0" fontId="13" fillId="0" borderId="72" xfId="0" applyFont="1" applyFill="1" applyBorder="1" applyAlignment="1" applyProtection="1">
      <alignment horizontal="left"/>
    </xf>
    <xf numFmtId="0" fontId="13" fillId="0" borderId="106" xfId="0" applyFont="1" applyFill="1" applyBorder="1" applyAlignment="1" applyProtection="1">
      <alignment horizontal="left"/>
    </xf>
    <xf numFmtId="0" fontId="13" fillId="0" borderId="136" xfId="0" applyFont="1" applyFill="1" applyBorder="1" applyAlignment="1" applyProtection="1">
      <alignment horizontal="center"/>
    </xf>
    <xf numFmtId="0" fontId="13" fillId="0" borderId="14" xfId="0" applyFont="1" applyFill="1" applyBorder="1" applyAlignment="1" applyProtection="1">
      <alignment horizontal="center"/>
    </xf>
    <xf numFmtId="0" fontId="13" fillId="0" borderId="137" xfId="0" applyFont="1" applyFill="1" applyBorder="1" applyAlignment="1" applyProtection="1">
      <alignment horizontal="center"/>
    </xf>
    <xf numFmtId="0" fontId="13" fillId="0" borderId="84" xfId="0" applyFont="1" applyFill="1" applyBorder="1" applyAlignment="1" applyProtection="1">
      <alignment horizontal="center" vertical="center"/>
    </xf>
    <xf numFmtId="0" fontId="13" fillId="0" borderId="103" xfId="0" applyFont="1" applyFill="1" applyBorder="1" applyAlignment="1" applyProtection="1">
      <alignment horizontal="center" vertical="center"/>
    </xf>
    <xf numFmtId="0" fontId="13" fillId="0" borderId="104" xfId="0" applyFont="1" applyFill="1" applyBorder="1" applyAlignment="1" applyProtection="1">
      <alignment horizontal="center" vertical="center"/>
    </xf>
    <xf numFmtId="0" fontId="13" fillId="0" borderId="89" xfId="0" applyFont="1" applyFill="1" applyBorder="1" applyAlignment="1" applyProtection="1">
      <alignment horizontal="center" wrapText="1"/>
    </xf>
    <xf numFmtId="0" fontId="13" fillId="0" borderId="70" xfId="0" applyFont="1" applyFill="1" applyBorder="1" applyAlignment="1" applyProtection="1">
      <alignment horizontal="center"/>
    </xf>
    <xf numFmtId="0" fontId="13" fillId="0" borderId="90" xfId="0" applyFont="1" applyFill="1" applyBorder="1" applyAlignment="1" applyProtection="1">
      <alignment horizontal="center"/>
    </xf>
    <xf numFmtId="0" fontId="13" fillId="0" borderId="89" xfId="0" applyFont="1" applyFill="1" applyBorder="1" applyAlignment="1" applyProtection="1">
      <alignment horizontal="center"/>
    </xf>
    <xf numFmtId="0" fontId="10" fillId="0" borderId="89" xfId="0" applyFont="1" applyFill="1" applyBorder="1" applyAlignment="1" applyProtection="1">
      <alignment horizontal="center"/>
    </xf>
    <xf numFmtId="0" fontId="10" fillId="0" borderId="70" xfId="0" applyFont="1" applyFill="1" applyBorder="1" applyAlignment="1" applyProtection="1">
      <alignment horizontal="center"/>
    </xf>
    <xf numFmtId="0" fontId="10" fillId="0" borderId="90" xfId="0" applyFont="1" applyFill="1" applyBorder="1" applyAlignment="1" applyProtection="1">
      <alignment horizontal="center"/>
    </xf>
    <xf numFmtId="0" fontId="13" fillId="0" borderId="154" xfId="0" applyFont="1" applyFill="1" applyBorder="1" applyAlignment="1" applyProtection="1">
      <alignment horizontal="center"/>
    </xf>
    <xf numFmtId="0" fontId="13" fillId="0" borderId="24" xfId="0" applyFont="1" applyFill="1" applyBorder="1" applyAlignment="1" applyProtection="1">
      <alignment horizontal="center"/>
    </xf>
    <xf numFmtId="0" fontId="13" fillId="0" borderId="140" xfId="0" applyFont="1" applyFill="1" applyBorder="1" applyAlignment="1" applyProtection="1">
      <alignment horizontal="center"/>
    </xf>
    <xf numFmtId="0" fontId="13" fillId="0" borderId="84" xfId="0" applyFont="1" applyFill="1" applyBorder="1" applyAlignment="1" applyProtection="1">
      <alignment horizontal="right" vertical="center"/>
    </xf>
    <xf numFmtId="0" fontId="13" fillId="0" borderId="103" xfId="0" applyFont="1" applyFill="1" applyBorder="1" applyAlignment="1" applyProtection="1">
      <alignment horizontal="right" vertical="center"/>
    </xf>
    <xf numFmtId="0" fontId="13" fillId="0" borderId="104" xfId="0" applyFont="1" applyFill="1" applyBorder="1" applyAlignment="1" applyProtection="1">
      <alignment horizontal="right" vertical="center"/>
    </xf>
    <xf numFmtId="0" fontId="0" fillId="0" borderId="105" xfId="0" applyFont="1" applyFill="1" applyBorder="1" applyAlignment="1" applyProtection="1">
      <alignment horizontal="right" vertical="center" shrinkToFit="1"/>
    </xf>
    <xf numFmtId="0" fontId="0" fillId="0" borderId="72" xfId="0" applyFont="1" applyFill="1" applyBorder="1" applyAlignment="1" applyProtection="1">
      <alignment horizontal="right" vertical="center" shrinkToFit="1"/>
    </xf>
    <xf numFmtId="0" fontId="0" fillId="0" borderId="106" xfId="0" applyFont="1" applyFill="1" applyBorder="1" applyAlignment="1" applyProtection="1">
      <alignment horizontal="right" vertical="center" shrinkToFit="1"/>
    </xf>
    <xf numFmtId="0" fontId="0" fillId="0" borderId="88" xfId="0" applyFill="1" applyBorder="1" applyAlignment="1" applyProtection="1">
      <alignment horizontal="center"/>
    </xf>
    <xf numFmtId="0" fontId="0" fillId="0" borderId="92" xfId="0" applyFill="1" applyBorder="1" applyAlignment="1" applyProtection="1">
      <alignment horizontal="center"/>
    </xf>
    <xf numFmtId="0" fontId="0" fillId="0" borderId="153" xfId="0" applyFill="1" applyBorder="1" applyAlignment="1" applyProtection="1">
      <alignment horizontal="center"/>
    </xf>
    <xf numFmtId="0" fontId="0" fillId="0" borderId="89" xfId="0" applyFill="1" applyBorder="1" applyAlignment="1" applyProtection="1">
      <alignment horizontal="center"/>
    </xf>
    <xf numFmtId="0" fontId="0" fillId="0" borderId="70" xfId="0" applyFill="1" applyBorder="1" applyAlignment="1" applyProtection="1">
      <alignment horizontal="center"/>
    </xf>
    <xf numFmtId="0" fontId="0" fillId="0" borderId="90" xfId="0" applyFill="1" applyBorder="1" applyAlignment="1" applyProtection="1">
      <alignment horizontal="center"/>
    </xf>
    <xf numFmtId="0" fontId="68" fillId="0" borderId="105" xfId="0" applyFont="1" applyFill="1" applyBorder="1" applyAlignment="1" applyProtection="1">
      <alignment horizontal="center"/>
    </xf>
    <xf numFmtId="0" fontId="68" fillId="0" borderId="72" xfId="0" applyFont="1" applyFill="1" applyBorder="1" applyAlignment="1" applyProtection="1">
      <alignment horizontal="center"/>
    </xf>
    <xf numFmtId="0" fontId="68" fillId="0" borderId="106" xfId="0" applyFont="1" applyFill="1" applyBorder="1" applyAlignment="1" applyProtection="1">
      <alignment horizontal="center"/>
    </xf>
    <xf numFmtId="0" fontId="13" fillId="0" borderId="114"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120" xfId="0" applyFont="1" applyFill="1" applyBorder="1" applyAlignment="1" applyProtection="1">
      <alignment horizontal="center" vertical="center" wrapText="1"/>
    </xf>
    <xf numFmtId="0" fontId="0" fillId="0" borderId="105" xfId="0" applyFont="1" applyFill="1" applyBorder="1" applyAlignment="1" applyProtection="1">
      <alignment horizontal="center"/>
    </xf>
    <xf numFmtId="0" fontId="0" fillId="0" borderId="72" xfId="0" applyFont="1" applyFill="1" applyBorder="1" applyAlignment="1" applyProtection="1">
      <alignment horizontal="center"/>
    </xf>
    <xf numFmtId="0" fontId="0" fillId="0" borderId="106" xfId="0" applyFont="1" applyFill="1" applyBorder="1" applyAlignment="1" applyProtection="1">
      <alignment horizontal="center"/>
    </xf>
    <xf numFmtId="0" fontId="13" fillId="0" borderId="88" xfId="0" applyFont="1" applyFill="1" applyBorder="1" applyAlignment="1" applyProtection="1">
      <alignment horizontal="center" vertical="center"/>
    </xf>
    <xf numFmtId="0" fontId="13" fillId="0" borderId="153" xfId="0" applyFont="1" applyFill="1" applyBorder="1" applyAlignment="1" applyProtection="1">
      <alignment horizontal="center" vertical="center"/>
    </xf>
    <xf numFmtId="0" fontId="68" fillId="0" borderId="100" xfId="0" applyFont="1" applyFill="1" applyBorder="1" applyAlignment="1" applyProtection="1">
      <alignment horizontal="center" vertical="center"/>
    </xf>
    <xf numFmtId="0" fontId="68" fillId="0" borderId="122" xfId="0" applyFont="1" applyFill="1" applyBorder="1" applyAlignment="1" applyProtection="1">
      <alignment horizontal="center" vertical="center"/>
    </xf>
    <xf numFmtId="0" fontId="0" fillId="0" borderId="115" xfId="0" applyFill="1" applyBorder="1" applyAlignment="1" applyProtection="1">
      <alignment horizontal="center"/>
    </xf>
    <xf numFmtId="0" fontId="0" fillId="0" borderId="151" xfId="0" applyFill="1" applyBorder="1" applyAlignment="1" applyProtection="1">
      <alignment horizontal="center"/>
    </xf>
    <xf numFmtId="0" fontId="0" fillId="0" borderId="152" xfId="0" applyFill="1" applyBorder="1" applyAlignment="1" applyProtection="1">
      <alignment horizontal="center"/>
    </xf>
    <xf numFmtId="0" fontId="70" fillId="0" borderId="84" xfId="0" applyFont="1" applyFill="1" applyBorder="1" applyAlignment="1" applyProtection="1">
      <alignment horizontal="left" vertical="top" wrapText="1"/>
    </xf>
    <xf numFmtId="0" fontId="70" fillId="0" borderId="103" xfId="0" applyFont="1" applyFill="1" applyBorder="1" applyAlignment="1" applyProtection="1">
      <alignment horizontal="left" vertical="top" wrapText="1"/>
    </xf>
    <xf numFmtId="0" fontId="34" fillId="0" borderId="89" xfId="0" applyFont="1" applyFill="1" applyBorder="1" applyAlignment="1" applyProtection="1">
      <alignment horizontal="center"/>
    </xf>
    <xf numFmtId="0" fontId="34" fillId="0" borderId="70" xfId="0" applyFont="1" applyFill="1" applyBorder="1" applyAlignment="1" applyProtection="1">
      <alignment horizontal="center"/>
    </xf>
    <xf numFmtId="0" fontId="34" fillId="0" borderId="90" xfId="0" applyFont="1" applyFill="1" applyBorder="1" applyAlignment="1" applyProtection="1">
      <alignment horizontal="center"/>
    </xf>
    <xf numFmtId="0" fontId="13" fillId="0" borderId="133" xfId="0" applyFont="1" applyFill="1" applyBorder="1" applyAlignment="1" applyProtection="1">
      <alignment horizontal="center" wrapText="1"/>
    </xf>
    <xf numFmtId="0" fontId="13" fillId="0" borderId="134" xfId="0" applyFont="1" applyFill="1" applyBorder="1" applyAlignment="1" applyProtection="1">
      <alignment horizontal="center"/>
    </xf>
    <xf numFmtId="0" fontId="13" fillId="0" borderId="135" xfId="0" applyFont="1" applyFill="1" applyBorder="1" applyAlignment="1" applyProtection="1">
      <alignment horizontal="center"/>
    </xf>
    <xf numFmtId="0" fontId="0" fillId="0" borderId="89" xfId="0" applyFont="1" applyFill="1" applyBorder="1" applyAlignment="1" applyProtection="1">
      <alignment horizontal="center" vertical="center"/>
    </xf>
    <xf numFmtId="0" fontId="0" fillId="0" borderId="70" xfId="0" applyFont="1" applyFill="1" applyBorder="1" applyAlignment="1" applyProtection="1">
      <alignment horizontal="center" vertical="center"/>
    </xf>
    <xf numFmtId="0" fontId="0" fillId="0" borderId="90" xfId="0" applyFont="1" applyFill="1" applyBorder="1" applyAlignment="1" applyProtection="1">
      <alignment horizontal="center" vertical="center"/>
    </xf>
    <xf numFmtId="0" fontId="0" fillId="0" borderId="94" xfId="0" applyFont="1" applyFill="1" applyBorder="1" applyAlignment="1" applyProtection="1">
      <alignment horizontal="center"/>
    </xf>
    <xf numFmtId="0" fontId="0" fillId="0" borderId="95" xfId="0" applyFont="1" applyFill="1" applyBorder="1" applyAlignment="1" applyProtection="1">
      <alignment horizontal="center"/>
    </xf>
    <xf numFmtId="0" fontId="0" fillId="0" borderId="96" xfId="0" applyFont="1" applyFill="1" applyBorder="1" applyAlignment="1" applyProtection="1">
      <alignment horizontal="center"/>
    </xf>
    <xf numFmtId="0" fontId="0" fillId="0" borderId="89" xfId="0" applyFont="1" applyFill="1" applyBorder="1" applyAlignment="1" applyProtection="1">
      <alignment horizontal="center"/>
    </xf>
    <xf numFmtId="0" fontId="0" fillId="0" borderId="70" xfId="0" applyFont="1" applyFill="1" applyBorder="1" applyAlignment="1" applyProtection="1">
      <alignment horizontal="center"/>
    </xf>
    <xf numFmtId="0" fontId="0" fillId="0" borderId="90" xfId="0" applyFont="1" applyFill="1" applyBorder="1" applyAlignment="1" applyProtection="1">
      <alignment horizontal="center"/>
    </xf>
    <xf numFmtId="0" fontId="13" fillId="0" borderId="0" xfId="0" applyFont="1" applyAlignment="1">
      <alignment horizontal="left" vertical="center" wrapText="1"/>
    </xf>
    <xf numFmtId="0" fontId="0" fillId="0" borderId="0" xfId="0" applyAlignment="1">
      <alignment vertical="center"/>
    </xf>
    <xf numFmtId="0" fontId="13" fillId="0" borderId="70" xfId="0" applyFont="1" applyFill="1" applyBorder="1" applyAlignment="1">
      <alignment vertical="center" wrapText="1"/>
    </xf>
    <xf numFmtId="0" fontId="13" fillId="2" borderId="37" xfId="0" applyFont="1" applyFill="1" applyBorder="1" applyAlignment="1">
      <alignment wrapText="1"/>
    </xf>
    <xf numFmtId="0" fontId="13" fillId="0" borderId="61" xfId="0" applyFont="1" applyFill="1" applyBorder="1" applyAlignment="1">
      <alignment horizontal="center" vertical="center"/>
    </xf>
    <xf numFmtId="0" fontId="13" fillId="0" borderId="39" xfId="0" applyFont="1" applyFill="1" applyBorder="1" applyAlignment="1">
      <alignment horizontal="center" vertical="center"/>
    </xf>
    <xf numFmtId="0" fontId="13" fillId="0" borderId="44" xfId="0" applyFont="1" applyFill="1" applyBorder="1" applyAlignment="1">
      <alignment horizontal="center"/>
    </xf>
    <xf numFmtId="0" fontId="13" fillId="0" borderId="13" xfId="0" applyFont="1" applyFill="1" applyBorder="1" applyAlignment="1">
      <alignment horizontal="center"/>
    </xf>
    <xf numFmtId="0" fontId="13" fillId="0" borderId="37" xfId="0" applyFont="1" applyFill="1" applyBorder="1"/>
    <xf numFmtId="0" fontId="27" fillId="0" borderId="67" xfId="0" applyFont="1" applyFill="1" applyBorder="1" applyAlignment="1">
      <alignment horizontal="center" vertical="center"/>
    </xf>
    <xf numFmtId="0" fontId="27" fillId="0" borderId="6" xfId="0" applyFont="1" applyFill="1" applyBorder="1" applyAlignment="1">
      <alignment horizontal="center" vertical="center"/>
    </xf>
    <xf numFmtId="0" fontId="27" fillId="0" borderId="69" xfId="0" applyFont="1" applyFill="1" applyBorder="1" applyAlignment="1">
      <alignment horizontal="center" vertical="center"/>
    </xf>
    <xf numFmtId="0" fontId="0" fillId="0" borderId="67" xfId="0" applyFill="1" applyBorder="1" applyAlignment="1">
      <alignment horizontal="center"/>
    </xf>
    <xf numFmtId="0" fontId="0" fillId="0" borderId="6" xfId="0" applyFill="1" applyBorder="1" applyAlignment="1">
      <alignment horizontal="center"/>
    </xf>
    <xf numFmtId="0" fontId="13" fillId="3" borderId="37" xfId="0" applyFont="1" applyFill="1" applyBorder="1" applyAlignment="1">
      <alignment wrapText="1"/>
    </xf>
    <xf numFmtId="0" fontId="28" fillId="0" borderId="37" xfId="0" applyFont="1" applyFill="1" applyBorder="1" applyAlignment="1">
      <alignment wrapText="1"/>
    </xf>
    <xf numFmtId="0" fontId="28" fillId="4" borderId="37" xfId="0" applyFont="1" applyFill="1" applyBorder="1" applyAlignment="1">
      <alignment wrapText="1"/>
    </xf>
    <xf numFmtId="0" fontId="13" fillId="0" borderId="39" xfId="0" applyFont="1" applyFill="1" applyBorder="1"/>
    <xf numFmtId="0" fontId="21" fillId="0" borderId="44" xfId="0" applyFont="1" applyFill="1" applyBorder="1" applyAlignment="1">
      <alignment horizontal="center"/>
    </xf>
    <xf numFmtId="0" fontId="21" fillId="0" borderId="13" xfId="0" applyFont="1" applyFill="1" applyBorder="1" applyAlignment="1">
      <alignment horizontal="center"/>
    </xf>
    <xf numFmtId="0" fontId="21" fillId="0" borderId="9" xfId="0" applyFont="1" applyFill="1" applyBorder="1" applyAlignment="1">
      <alignment horizontal="center"/>
    </xf>
    <xf numFmtId="0" fontId="10" fillId="0" borderId="37" xfId="0" applyFont="1" applyFill="1" applyBorder="1"/>
    <xf numFmtId="0" fontId="10" fillId="0" borderId="37" xfId="0" applyFont="1" applyFill="1" applyBorder="1" applyAlignment="1">
      <alignment wrapText="1"/>
    </xf>
    <xf numFmtId="0" fontId="10" fillId="0" borderId="39" xfId="0" applyFont="1" applyFill="1" applyBorder="1" applyAlignment="1">
      <alignment wrapText="1"/>
    </xf>
    <xf numFmtId="0" fontId="22" fillId="0" borderId="37" xfId="0" applyFont="1" applyFill="1" applyBorder="1" applyAlignment="1">
      <alignment horizontal="center"/>
    </xf>
    <xf numFmtId="165" fontId="22" fillId="9" borderId="1" xfId="0" applyNumberFormat="1" applyFont="1" applyFill="1" applyBorder="1" applyAlignment="1">
      <alignment horizontal="center"/>
    </xf>
    <xf numFmtId="0" fontId="29" fillId="0" borderId="39" xfId="0" applyFont="1" applyFill="1" applyBorder="1" applyAlignment="1">
      <alignment horizontal="center"/>
    </xf>
    <xf numFmtId="165" fontId="26" fillId="9" borderId="66" xfId="0" applyNumberFormat="1" applyFont="1" applyFill="1" applyBorder="1" applyAlignment="1">
      <alignment horizontal="center"/>
    </xf>
    <xf numFmtId="0" fontId="0" fillId="0" borderId="61" xfId="0" applyFill="1" applyBorder="1" applyAlignment="1">
      <alignment horizontal="left" wrapText="1"/>
    </xf>
    <xf numFmtId="0" fontId="13" fillId="0" borderId="9" xfId="0" applyFont="1" applyFill="1" applyBorder="1" applyAlignment="1">
      <alignment horizontal="center"/>
    </xf>
    <xf numFmtId="0" fontId="0" fillId="0" borderId="37" xfId="0" applyFill="1" applyBorder="1" applyAlignment="1">
      <alignment horizontal="center" vertical="center"/>
    </xf>
    <xf numFmtId="0" fontId="0" fillId="6" borderId="37" xfId="0" applyFill="1" applyBorder="1" applyAlignment="1">
      <alignment horizontal="center" vertical="center"/>
    </xf>
    <xf numFmtId="0" fontId="0" fillId="0" borderId="0" xfId="0" applyAlignment="1">
      <alignment horizontal="center"/>
    </xf>
    <xf numFmtId="0" fontId="46" fillId="0" borderId="74" xfId="19" applyFont="1" applyBorder="1" applyAlignment="1">
      <alignment horizontal="center" vertical="center" wrapText="1"/>
    </xf>
    <xf numFmtId="0" fontId="46" fillId="0" borderId="75" xfId="19" applyFont="1" applyBorder="1" applyAlignment="1">
      <alignment horizontal="center" vertical="center" wrapText="1"/>
    </xf>
    <xf numFmtId="0" fontId="46" fillId="0" borderId="79" xfId="19" applyFont="1" applyBorder="1" applyAlignment="1">
      <alignment horizontal="center" vertical="center" wrapText="1"/>
    </xf>
    <xf numFmtId="0" fontId="46" fillId="0" borderId="81" xfId="19" applyFont="1" applyBorder="1" applyAlignment="1">
      <alignment horizontal="center" vertical="center" wrapText="1"/>
    </xf>
    <xf numFmtId="0" fontId="46" fillId="0" borderId="74" xfId="19" applyFont="1" applyBorder="1" applyAlignment="1">
      <alignment horizontal="right"/>
    </xf>
    <xf numFmtId="0" fontId="45" fillId="0" borderId="75" xfId="19" applyBorder="1" applyAlignment="1">
      <alignment horizontal="right"/>
    </xf>
    <xf numFmtId="0" fontId="46" fillId="0" borderId="76" xfId="19" applyFont="1" applyBorder="1" applyAlignment="1">
      <alignment horizontal="center" vertical="center" wrapText="1"/>
    </xf>
    <xf numFmtId="0" fontId="46" fillId="0" borderId="77" xfId="19" applyFont="1" applyBorder="1" applyAlignment="1">
      <alignment horizontal="center" vertical="center" wrapText="1"/>
    </xf>
    <xf numFmtId="0" fontId="46" fillId="0" borderId="78" xfId="19" applyFont="1" applyBorder="1" applyAlignment="1">
      <alignment horizontal="center" vertical="center" wrapText="1"/>
    </xf>
    <xf numFmtId="0" fontId="50" fillId="0" borderId="102" xfId="19" applyFont="1" applyBorder="1">
      <alignment horizontal="center" vertical="center"/>
    </xf>
    <xf numFmtId="0" fontId="50" fillId="0" borderId="108" xfId="19" applyFont="1" applyBorder="1">
      <alignment horizontal="center" vertical="center"/>
    </xf>
    <xf numFmtId="0" fontId="48" fillId="0" borderId="76" xfId="19" applyFont="1" applyBorder="1" applyAlignment="1">
      <alignment horizontal="center" vertical="center" wrapText="1"/>
    </xf>
    <xf numFmtId="0" fontId="48" fillId="0" borderId="77" xfId="19" applyFont="1" applyBorder="1" applyAlignment="1">
      <alignment horizontal="center" vertical="center" wrapText="1"/>
    </xf>
    <xf numFmtId="0" fontId="48" fillId="0" borderId="78" xfId="19" applyFont="1" applyBorder="1" applyAlignment="1">
      <alignment horizontal="center" vertical="center" wrapText="1"/>
    </xf>
    <xf numFmtId="0" fontId="45" fillId="0" borderId="109" xfId="19" applyBorder="1" applyAlignment="1">
      <alignment horizontal="center" vertical="center" wrapText="1"/>
    </xf>
    <xf numFmtId="0" fontId="45" fillId="0" borderId="110" xfId="19" applyBorder="1" applyAlignment="1">
      <alignment horizontal="center" vertical="center" wrapText="1"/>
    </xf>
    <xf numFmtId="0" fontId="45" fillId="0" borderId="112" xfId="19" applyBorder="1" applyAlignment="1">
      <alignment horizontal="center" vertical="center" wrapText="1"/>
    </xf>
    <xf numFmtId="0" fontId="58" fillId="0" borderId="91" xfId="20" applyFont="1" applyBorder="1" applyAlignment="1">
      <alignment horizontal="center" vertical="center" wrapText="1"/>
    </xf>
    <xf numFmtId="0" fontId="58" fillId="0" borderId="70" xfId="20" applyFont="1" applyBorder="1" applyAlignment="1">
      <alignment horizontal="center" vertical="center" wrapText="1"/>
    </xf>
    <xf numFmtId="0" fontId="46" fillId="0" borderId="114" xfId="19" applyFont="1" applyBorder="1" applyAlignment="1">
      <alignment horizontal="center" vertical="center" wrapText="1"/>
    </xf>
    <xf numFmtId="0" fontId="46" fillId="0" borderId="119" xfId="19" applyFont="1" applyBorder="1" applyAlignment="1">
      <alignment horizontal="center" vertical="center" wrapText="1"/>
    </xf>
    <xf numFmtId="0" fontId="46" fillId="0" borderId="120" xfId="19" applyFont="1" applyBorder="1" applyAlignment="1">
      <alignment horizontal="center" vertical="center" wrapText="1"/>
    </xf>
    <xf numFmtId="0" fontId="47" fillId="0" borderId="76" xfId="19" applyFont="1" applyBorder="1" applyAlignment="1">
      <alignment horizontal="center" vertical="center" wrapText="1"/>
    </xf>
    <xf numFmtId="0" fontId="47" fillId="0" borderId="77" xfId="19" applyFont="1" applyBorder="1" applyAlignment="1">
      <alignment horizontal="center" vertical="center" wrapText="1"/>
    </xf>
    <xf numFmtId="0" fontId="47" fillId="0" borderId="108" xfId="19" applyFont="1" applyBorder="1" applyAlignment="1">
      <alignment horizontal="center" vertical="center" wrapText="1"/>
    </xf>
    <xf numFmtId="0" fontId="47" fillId="0" borderId="111" xfId="19" applyFont="1" applyBorder="1" applyAlignment="1">
      <alignment horizontal="center" vertical="center" wrapText="1"/>
    </xf>
    <xf numFmtId="0" fontId="48" fillId="0" borderId="74" xfId="19" applyFont="1" applyBorder="1" applyAlignment="1">
      <alignment horizontal="center" vertical="center" wrapText="1"/>
    </xf>
    <xf numFmtId="0" fontId="48" fillId="0" borderId="75" xfId="19" applyFont="1" applyBorder="1" applyAlignment="1">
      <alignment horizontal="center" vertical="center" wrapText="1"/>
    </xf>
    <xf numFmtId="0" fontId="48" fillId="0" borderId="79" xfId="19" applyFont="1" applyBorder="1" applyAlignment="1">
      <alignment horizontal="center" vertical="center" wrapText="1"/>
    </xf>
    <xf numFmtId="0" fontId="46" fillId="0" borderId="75" xfId="19" applyFont="1" applyBorder="1" applyAlignment="1">
      <alignment horizontal="right"/>
    </xf>
    <xf numFmtId="0" fontId="44" fillId="0" borderId="104" xfId="20" applyFont="1" applyBorder="1" applyAlignment="1">
      <alignment horizontal="center" vertical="center" wrapText="1"/>
    </xf>
    <xf numFmtId="0" fontId="44" fillId="0" borderId="106" xfId="20" applyFont="1" applyBorder="1" applyAlignment="1">
      <alignment horizontal="center" vertical="center" wrapText="1"/>
    </xf>
    <xf numFmtId="9" fontId="6" fillId="22" borderId="123" xfId="20" applyNumberFormat="1" applyFill="1" applyBorder="1" applyAlignment="1">
      <alignment horizontal="center"/>
    </xf>
    <xf numFmtId="0" fontId="6" fillId="22" borderId="99" xfId="20" applyFill="1" applyBorder="1" applyAlignment="1">
      <alignment horizontal="center"/>
    </xf>
    <xf numFmtId="0" fontId="6" fillId="22" borderId="122" xfId="20" applyFill="1" applyBorder="1" applyAlignment="1">
      <alignment horizontal="center"/>
    </xf>
    <xf numFmtId="0" fontId="44" fillId="0" borderId="126" xfId="20" applyFont="1" applyBorder="1" applyAlignment="1">
      <alignment horizontal="center" vertical="center" wrapText="1"/>
    </xf>
    <xf numFmtId="0" fontId="44" fillId="0" borderId="124" xfId="20" applyFont="1" applyBorder="1" applyAlignment="1">
      <alignment horizontal="center" vertical="center" wrapText="1"/>
    </xf>
    <xf numFmtId="0" fontId="44" fillId="0" borderId="101" xfId="20" applyFont="1" applyBorder="1" applyAlignment="1">
      <alignment horizontal="center" vertical="center" wrapText="1"/>
    </xf>
    <xf numFmtId="0" fontId="44" fillId="22" borderId="104" xfId="20" applyFont="1" applyFill="1" applyBorder="1" applyAlignment="1">
      <alignment horizontal="center" vertical="center" wrapText="1"/>
    </xf>
    <xf numFmtId="0" fontId="44" fillId="22" borderId="106" xfId="20" applyFont="1" applyFill="1" applyBorder="1" applyAlignment="1">
      <alignment horizontal="center" vertical="center" wrapText="1"/>
    </xf>
    <xf numFmtId="166" fontId="10" fillId="28" borderId="107" xfId="0" applyNumberFormat="1" applyFont="1" applyFill="1" applyBorder="1" applyAlignment="1" applyProtection="1">
      <alignment horizontal="center"/>
      <protection locked="0"/>
    </xf>
    <xf numFmtId="166" fontId="10" fillId="28" borderId="72" xfId="0" applyNumberFormat="1" applyFont="1" applyFill="1" applyBorder="1" applyAlignment="1" applyProtection="1">
      <alignment horizontal="center"/>
      <protection locked="0"/>
    </xf>
    <xf numFmtId="166" fontId="10" fillId="28" borderId="106" xfId="0" applyNumberFormat="1" applyFont="1" applyFill="1" applyBorder="1" applyAlignment="1" applyProtection="1">
      <alignment horizontal="center"/>
      <protection locked="0"/>
    </xf>
    <xf numFmtId="165" fontId="10" fillId="0" borderId="167" xfId="0" applyNumberFormat="1" applyFont="1" applyFill="1" applyBorder="1" applyAlignment="1" applyProtection="1">
      <alignment horizontal="center"/>
    </xf>
    <xf numFmtId="0" fontId="10" fillId="0" borderId="100" xfId="0" applyFont="1" applyFill="1" applyBorder="1" applyAlignment="1" applyProtection="1">
      <alignment vertical="center" wrapText="1"/>
    </xf>
    <xf numFmtId="165" fontId="10" fillId="0" borderId="168" xfId="0" applyNumberFormat="1" applyFont="1" applyFill="1" applyBorder="1" applyAlignment="1" applyProtection="1">
      <alignment horizontal="center"/>
    </xf>
    <xf numFmtId="165" fontId="10" fillId="0" borderId="80" xfId="0" applyNumberFormat="1" applyFont="1" applyFill="1" applyBorder="1" applyAlignment="1" applyProtection="1">
      <alignment horizontal="center"/>
    </xf>
  </cellXfs>
  <cellStyles count="23">
    <cellStyle name="cf1" xfId="3" xr:uid="{00000000-0005-0000-0000-000000000000}"/>
    <cellStyle name="Excel Built-in Percent" xfId="4" xr:uid="{00000000-0005-0000-0000-000001000000}"/>
    <cellStyle name="Excel Built-in Percent 2" xfId="5" xr:uid="{00000000-0005-0000-0000-000002000000}"/>
    <cellStyle name="Excel Built-in Percent 3" xfId="6" xr:uid="{00000000-0005-0000-0000-000003000000}"/>
    <cellStyle name="Milliers" xfId="1" builtinId="3" customBuiltin="1"/>
    <cellStyle name="Milliers 2" xfId="7" xr:uid="{00000000-0005-0000-0000-000005000000}"/>
    <cellStyle name="Milliers 2 2" xfId="8" xr:uid="{00000000-0005-0000-0000-000006000000}"/>
    <cellStyle name="Milliers 2 3" xfId="9" xr:uid="{00000000-0005-0000-0000-000007000000}"/>
    <cellStyle name="Milliers 2 4" xfId="21" xr:uid="{00000000-0005-0000-0000-000008000000}"/>
    <cellStyle name="Milliers 3" xfId="10" xr:uid="{00000000-0005-0000-0000-000009000000}"/>
    <cellStyle name="Milliers 4" xfId="11" xr:uid="{00000000-0005-0000-0000-00000A000000}"/>
    <cellStyle name="Normal" xfId="0" builtinId="0" customBuiltin="1"/>
    <cellStyle name="Normal 2" xfId="12" xr:uid="{00000000-0005-0000-0000-00000C000000}"/>
    <cellStyle name="Normal 2 2" xfId="13" xr:uid="{00000000-0005-0000-0000-00000D000000}"/>
    <cellStyle name="Normal 2 3" xfId="14" xr:uid="{00000000-0005-0000-0000-00000E000000}"/>
    <cellStyle name="Normal 2 4" xfId="19" xr:uid="{00000000-0005-0000-0000-00000F000000}"/>
    <cellStyle name="Normal 3" xfId="15" xr:uid="{00000000-0005-0000-0000-000010000000}"/>
    <cellStyle name="Normal 4" xfId="16" xr:uid="{00000000-0005-0000-0000-000011000000}"/>
    <cellStyle name="Normal 5" xfId="20" xr:uid="{00000000-0005-0000-0000-000012000000}"/>
    <cellStyle name="Pourcentage" xfId="2" builtinId="5" customBuiltin="1"/>
    <cellStyle name="Pourcentage 2" xfId="17" xr:uid="{00000000-0005-0000-0000-000014000000}"/>
    <cellStyle name="Pourcentage 3" xfId="18" xr:uid="{00000000-0005-0000-0000-000015000000}"/>
    <cellStyle name="Pourcentage 4" xfId="22" xr:uid="{00000000-0005-0000-0000-000016000000}"/>
  </cellStyles>
  <dxfs count="8">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
      <font>
        <color rgb="FF9C0006"/>
      </font>
      <fill>
        <patternFill>
          <bgColor rgb="FFFFC7CE"/>
        </patternFill>
      </fill>
    </dxf>
    <dxf>
      <font>
        <b/>
        <i val="0"/>
        <color auto="1"/>
      </font>
      <fill>
        <patternFill>
          <bgColor rgb="FFFF0000"/>
        </patternFill>
      </fill>
    </dxf>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s>
  <tableStyles count="0" defaultTableStyle="TableStyleMedium2" defaultPivotStyle="PivotStyleLight16"/>
  <colors>
    <mruColors>
      <color rgb="FFCC66FF"/>
      <color rgb="FFFF0066"/>
      <color rgb="FFFFFF99"/>
      <color rgb="FFFFFF66"/>
      <color rgb="FFA0309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A18"/>
  <sheetViews>
    <sheetView tabSelected="1" workbookViewId="0"/>
  </sheetViews>
  <sheetFormatPr baseColWidth="10" defaultRowHeight="15"/>
  <cols>
    <col min="1" max="1" width="89.85546875" customWidth="1"/>
    <col min="2" max="2" width="11.42578125" customWidth="1"/>
  </cols>
  <sheetData>
    <row r="1" spans="1:1" ht="18.75">
      <c r="A1" s="1" t="s">
        <v>0</v>
      </c>
    </row>
    <row r="2" spans="1:1" ht="61.5" customHeight="1">
      <c r="A2" s="2" t="s">
        <v>1</v>
      </c>
    </row>
    <row r="3" spans="1:1" ht="30">
      <c r="A3" s="2" t="s">
        <v>1100</v>
      </c>
    </row>
    <row r="4" spans="1:1" ht="30">
      <c r="A4" s="2" t="s">
        <v>1084</v>
      </c>
    </row>
    <row r="5" spans="1:1">
      <c r="A5" s="2"/>
    </row>
    <row r="6" spans="1:1">
      <c r="A6" s="379" t="s">
        <v>1139</v>
      </c>
    </row>
    <row r="7" spans="1:1">
      <c r="A7" s="410" t="s">
        <v>1140</v>
      </c>
    </row>
    <row r="8" spans="1:1">
      <c r="A8" s="411" t="s">
        <v>1141</v>
      </c>
    </row>
    <row r="9" spans="1:1">
      <c r="A9" s="412" t="s">
        <v>1142</v>
      </c>
    </row>
    <row r="10" spans="1:1" ht="75">
      <c r="A10" s="2" t="s">
        <v>1101</v>
      </c>
    </row>
    <row r="11" spans="1:1" ht="60">
      <c r="A11" s="2" t="s">
        <v>2</v>
      </c>
    </row>
    <row r="12" spans="1:1" ht="75">
      <c r="A12" s="2" t="s">
        <v>3</v>
      </c>
    </row>
    <row r="13" spans="1:1">
      <c r="A13" s="2"/>
    </row>
    <row r="15" spans="1:1" ht="60">
      <c r="A15" s="2" t="s">
        <v>4</v>
      </c>
    </row>
    <row r="16" spans="1:1" ht="45">
      <c r="A16" s="2" t="s">
        <v>1102</v>
      </c>
    </row>
    <row r="18" spans="1:1" ht="45">
      <c r="A18" s="2" t="s">
        <v>1103</v>
      </c>
    </row>
  </sheetData>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tabColor rgb="FF92D050"/>
  </sheetPr>
  <dimension ref="A1:N13"/>
  <sheetViews>
    <sheetView workbookViewId="0">
      <pane xSplit="4" ySplit="2" topLeftCell="E3" activePane="bottomRight" state="frozen"/>
      <selection pane="topRight" activeCell="D1" sqref="D1"/>
      <selection pane="bottomLeft" activeCell="A3" sqref="A3"/>
      <selection pane="bottomRight" activeCell="C3" sqref="C3"/>
    </sheetView>
  </sheetViews>
  <sheetFormatPr baseColWidth="10" defaultColWidth="10.85546875" defaultRowHeight="15"/>
  <cols>
    <col min="1" max="2" width="7.140625" style="179" customWidth="1"/>
    <col min="3" max="3" width="42.140625" style="179" customWidth="1"/>
    <col min="4" max="4" width="18.5703125" style="179" customWidth="1"/>
    <col min="5" max="5" width="0.85546875" style="179" customWidth="1"/>
    <col min="6" max="6" width="10.85546875" style="179"/>
    <col min="7" max="7" width="13" style="179" customWidth="1"/>
    <col min="8" max="8" width="13.5703125" style="179" customWidth="1"/>
    <col min="9" max="9" width="19" style="179" customWidth="1"/>
    <col min="10" max="11" width="11.42578125" style="179" customWidth="1"/>
    <col min="12" max="16384" width="10.85546875" style="179"/>
  </cols>
  <sheetData>
    <row r="1" spans="1:14" ht="109.5" customHeight="1">
      <c r="A1" s="1068" t="s">
        <v>32</v>
      </c>
      <c r="B1" s="352"/>
      <c r="C1" s="1068" t="s">
        <v>802</v>
      </c>
      <c r="D1" s="1068" t="s">
        <v>801</v>
      </c>
      <c r="F1" s="331" t="s">
        <v>800</v>
      </c>
      <c r="G1" s="1070" t="s">
        <v>799</v>
      </c>
      <c r="H1" s="1070"/>
      <c r="I1" s="1063" t="s">
        <v>798</v>
      </c>
      <c r="J1" s="1071" t="s">
        <v>797</v>
      </c>
      <c r="K1" s="1063" t="s">
        <v>796</v>
      </c>
    </row>
    <row r="2" spans="1:14" ht="15.75" thickBot="1">
      <c r="A2" s="1069"/>
      <c r="B2" s="353"/>
      <c r="C2" s="1069"/>
      <c r="D2" s="1069"/>
      <c r="F2" s="330" t="s">
        <v>795</v>
      </c>
      <c r="G2" s="329" t="s">
        <v>794</v>
      </c>
      <c r="H2" s="329" t="s">
        <v>793</v>
      </c>
      <c r="I2" s="1064"/>
      <c r="J2" s="1072"/>
      <c r="K2" s="1064"/>
    </row>
    <row r="3" spans="1:14" ht="15" customHeight="1" thickBot="1">
      <c r="A3" s="314" t="s">
        <v>792</v>
      </c>
      <c r="B3" s="360" t="s">
        <v>170</v>
      </c>
      <c r="C3" s="313" t="s">
        <v>791</v>
      </c>
      <c r="D3" s="320">
        <v>0.8</v>
      </c>
      <c r="F3" s="328">
        <v>0.33</v>
      </c>
      <c r="G3" s="327">
        <v>0.45937499999999998</v>
      </c>
      <c r="H3" s="327"/>
      <c r="I3" s="326">
        <f t="shared" ref="I3:I11" si="0">F3+((G3+H3)/2)</f>
        <v>0.5596875</v>
      </c>
      <c r="J3" s="325">
        <f>D3</f>
        <v>0.8</v>
      </c>
      <c r="K3" s="324">
        <f t="shared" ref="K3:K11" si="1">(J3-D3)/D3</f>
        <v>0</v>
      </c>
      <c r="N3" s="371"/>
    </row>
    <row r="4" spans="1:14" ht="15" customHeight="1" thickBot="1">
      <c r="A4" s="314" t="s">
        <v>790</v>
      </c>
      <c r="B4" s="360" t="s">
        <v>207</v>
      </c>
      <c r="C4" s="313" t="s">
        <v>789</v>
      </c>
      <c r="D4" s="320">
        <v>0.99</v>
      </c>
      <c r="F4" s="319">
        <f>F3</f>
        <v>0.33</v>
      </c>
      <c r="G4" s="318">
        <v>0.68177083333333333</v>
      </c>
      <c r="H4" s="318"/>
      <c r="I4" s="317">
        <f t="shared" si="0"/>
        <v>0.67088541666666668</v>
      </c>
      <c r="J4" s="316">
        <f>D4</f>
        <v>0.99</v>
      </c>
      <c r="K4" s="315">
        <f t="shared" si="1"/>
        <v>0</v>
      </c>
      <c r="N4" s="371"/>
    </row>
    <row r="5" spans="1:14" ht="15" customHeight="1" thickBot="1">
      <c r="A5" s="314" t="s">
        <v>788</v>
      </c>
      <c r="B5" s="360" t="s">
        <v>46</v>
      </c>
      <c r="C5" s="313" t="s">
        <v>787</v>
      </c>
      <c r="D5" s="323">
        <v>1.57</v>
      </c>
      <c r="F5" s="319">
        <v>0.56000000000000005</v>
      </c>
      <c r="G5" s="318">
        <v>1.028125</v>
      </c>
      <c r="H5" s="318">
        <v>1.0682291666666666</v>
      </c>
      <c r="I5" s="322">
        <f t="shared" si="0"/>
        <v>1.6081770833333333</v>
      </c>
      <c r="J5" s="316">
        <f t="shared" ref="J5:J10" si="2">I5</f>
        <v>1.6081770833333333</v>
      </c>
      <c r="K5" s="321">
        <f t="shared" si="1"/>
        <v>2.4316613588110349E-2</v>
      </c>
      <c r="N5" s="371"/>
    </row>
    <row r="6" spans="1:14" ht="15" customHeight="1" thickBot="1">
      <c r="A6" s="314" t="s">
        <v>786</v>
      </c>
      <c r="B6" s="313" t="s">
        <v>34</v>
      </c>
      <c r="C6" s="313" t="s">
        <v>356</v>
      </c>
      <c r="D6" s="323">
        <v>1.71</v>
      </c>
      <c r="F6" s="319">
        <v>0.71</v>
      </c>
      <c r="G6" s="318">
        <f>G5</f>
        <v>1.028125</v>
      </c>
      <c r="H6" s="318">
        <f>H5</f>
        <v>1.0682291666666666</v>
      </c>
      <c r="I6" s="322">
        <f t="shared" si="0"/>
        <v>1.7581770833333332</v>
      </c>
      <c r="J6" s="316">
        <f t="shared" si="2"/>
        <v>1.7581770833333332</v>
      </c>
      <c r="K6" s="321">
        <f t="shared" si="1"/>
        <v>2.8173732943469743E-2</v>
      </c>
      <c r="N6" s="371"/>
    </row>
    <row r="7" spans="1:14" ht="15" customHeight="1" thickBot="1">
      <c r="A7" s="314" t="s">
        <v>785</v>
      </c>
      <c r="B7" s="313" t="s">
        <v>47</v>
      </c>
      <c r="C7" s="313" t="s">
        <v>357</v>
      </c>
      <c r="D7" s="323">
        <v>2.15</v>
      </c>
      <c r="F7" s="319">
        <v>1.2</v>
      </c>
      <c r="G7" s="318">
        <f>G5</f>
        <v>1.028125</v>
      </c>
      <c r="H7" s="318">
        <f>H5</f>
        <v>1.0682291666666666</v>
      </c>
      <c r="I7" s="322">
        <f t="shared" si="0"/>
        <v>2.2481770833333332</v>
      </c>
      <c r="J7" s="316">
        <f t="shared" si="2"/>
        <v>2.2481770833333332</v>
      </c>
      <c r="K7" s="321">
        <f t="shared" si="1"/>
        <v>4.5663759689922472E-2</v>
      </c>
      <c r="N7" s="371"/>
    </row>
    <row r="8" spans="1:14" ht="15" customHeight="1" thickBot="1">
      <c r="A8" s="314" t="s">
        <v>784</v>
      </c>
      <c r="B8" s="313" t="s">
        <v>48</v>
      </c>
      <c r="C8" s="313" t="s">
        <v>358</v>
      </c>
      <c r="D8" s="323">
        <v>1.58</v>
      </c>
      <c r="F8" s="319">
        <v>0.5</v>
      </c>
      <c r="G8" s="318">
        <v>1.1156250000000001</v>
      </c>
      <c r="H8" s="318">
        <v>1.1557291666666667</v>
      </c>
      <c r="I8" s="322">
        <f t="shared" si="0"/>
        <v>1.6356770833333334</v>
      </c>
      <c r="J8" s="316">
        <f t="shared" si="2"/>
        <v>1.6356770833333334</v>
      </c>
      <c r="K8" s="321">
        <f t="shared" si="1"/>
        <v>3.5238660337552734E-2</v>
      </c>
      <c r="N8" s="371"/>
    </row>
    <row r="9" spans="1:14" ht="15" customHeight="1" thickBot="1">
      <c r="A9" s="314" t="s">
        <v>783</v>
      </c>
      <c r="B9" s="313" t="s">
        <v>49</v>
      </c>
      <c r="C9" s="313" t="s">
        <v>359</v>
      </c>
      <c r="D9" s="323">
        <v>1.97</v>
      </c>
      <c r="F9" s="319">
        <v>0.93</v>
      </c>
      <c r="G9" s="318">
        <f>G8</f>
        <v>1.1156250000000001</v>
      </c>
      <c r="H9" s="318">
        <f>H8</f>
        <v>1.1557291666666667</v>
      </c>
      <c r="I9" s="322">
        <f t="shared" si="0"/>
        <v>2.0656770833333336</v>
      </c>
      <c r="J9" s="316">
        <f t="shared" si="2"/>
        <v>2.0656770833333336</v>
      </c>
      <c r="K9" s="321">
        <f t="shared" si="1"/>
        <v>4.8567047377326693E-2</v>
      </c>
      <c r="N9" s="371"/>
    </row>
    <row r="10" spans="1:14" ht="15.75" customHeight="1" thickBot="1">
      <c r="A10" s="314" t="s">
        <v>782</v>
      </c>
      <c r="B10" s="313" t="s">
        <v>50</v>
      </c>
      <c r="C10" s="369" t="s">
        <v>1083</v>
      </c>
      <c r="D10" s="323">
        <v>2.38</v>
      </c>
      <c r="F10" s="319">
        <v>1.45</v>
      </c>
      <c r="G10" s="318">
        <f>G8</f>
        <v>1.1156250000000001</v>
      </c>
      <c r="H10" s="318">
        <f>H8</f>
        <v>1.1557291666666667</v>
      </c>
      <c r="I10" s="322">
        <f t="shared" si="0"/>
        <v>2.5856770833333336</v>
      </c>
      <c r="J10" s="316">
        <f t="shared" si="2"/>
        <v>2.5856770833333336</v>
      </c>
      <c r="K10" s="321">
        <f t="shared" si="1"/>
        <v>8.6418942577030963E-2</v>
      </c>
      <c r="N10" s="371"/>
    </row>
    <row r="11" spans="1:14" ht="30.75" customHeight="1" thickBot="1">
      <c r="A11" s="314" t="s">
        <v>781</v>
      </c>
      <c r="B11" s="313" t="s">
        <v>51</v>
      </c>
      <c r="C11" s="313" t="s">
        <v>360</v>
      </c>
      <c r="D11" s="320">
        <v>9.9</v>
      </c>
      <c r="F11" s="319">
        <v>5.7</v>
      </c>
      <c r="G11" s="318">
        <v>0.73645833333333333</v>
      </c>
      <c r="H11" s="318"/>
      <c r="I11" s="317">
        <f t="shared" si="0"/>
        <v>6.0682291666666668</v>
      </c>
      <c r="J11" s="316">
        <f>D11</f>
        <v>9.9</v>
      </c>
      <c r="K11" s="315">
        <f t="shared" si="1"/>
        <v>0</v>
      </c>
      <c r="N11" s="371"/>
    </row>
    <row r="12" spans="1:14" ht="15.75" thickBot="1">
      <c r="A12" s="314" t="s">
        <v>780</v>
      </c>
      <c r="B12" s="313"/>
      <c r="C12" s="313" t="s">
        <v>779</v>
      </c>
      <c r="D12" s="312">
        <v>0.16</v>
      </c>
      <c r="F12" s="1065">
        <f>D12</f>
        <v>0.16</v>
      </c>
      <c r="G12" s="1066"/>
      <c r="H12" s="1066"/>
      <c r="I12" s="1066"/>
      <c r="J12" s="1066"/>
      <c r="K12" s="1067"/>
    </row>
    <row r="13" spans="1:14">
      <c r="C13" s="311" t="s">
        <v>778</v>
      </c>
    </row>
  </sheetData>
  <sheetProtection selectLockedCells="1"/>
  <mergeCells count="8">
    <mergeCell ref="K1:K2"/>
    <mergeCell ref="F12:K12"/>
    <mergeCell ref="A1:A2"/>
    <mergeCell ref="C1:C2"/>
    <mergeCell ref="D1:D2"/>
    <mergeCell ref="G1:H1"/>
    <mergeCell ref="I1:I2"/>
    <mergeCell ref="J1:J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I14"/>
  <sheetViews>
    <sheetView workbookViewId="0"/>
  </sheetViews>
  <sheetFormatPr baseColWidth="10" defaultRowHeight="15"/>
  <cols>
    <col min="1" max="1" width="11.42578125" customWidth="1"/>
    <col min="2" max="2" width="25" bestFit="1" customWidth="1"/>
    <col min="3" max="3" width="25" customWidth="1"/>
    <col min="4" max="4" width="34.140625" bestFit="1" customWidth="1"/>
    <col min="5" max="5" width="28.140625" bestFit="1" customWidth="1"/>
    <col min="6" max="6" width="22.42578125" bestFit="1" customWidth="1"/>
    <col min="7" max="7" width="29.140625" bestFit="1" customWidth="1"/>
    <col min="8" max="8" width="35.5703125" bestFit="1" customWidth="1"/>
    <col min="9" max="9" width="30.42578125" bestFit="1" customWidth="1"/>
    <col min="10" max="10" width="26.7109375" bestFit="1" customWidth="1"/>
    <col min="11" max="11" width="26.42578125" bestFit="1" customWidth="1"/>
    <col min="12" max="12" width="34.140625" bestFit="1" customWidth="1"/>
    <col min="13" max="13" width="34.140625" customWidth="1"/>
    <col min="14" max="14" width="35.42578125" bestFit="1" customWidth="1"/>
    <col min="15" max="15" width="11.42578125" customWidth="1"/>
  </cols>
  <sheetData>
    <row r="1" spans="1:9">
      <c r="A1" t="s">
        <v>381</v>
      </c>
      <c r="B1" t="s">
        <v>101</v>
      </c>
      <c r="C1" t="s">
        <v>102</v>
      </c>
      <c r="D1" t="s">
        <v>103</v>
      </c>
      <c r="E1" t="s">
        <v>105</v>
      </c>
      <c r="F1" t="s">
        <v>106</v>
      </c>
      <c r="G1" t="s">
        <v>107</v>
      </c>
      <c r="H1" t="s">
        <v>108</v>
      </c>
      <c r="I1" t="s">
        <v>803</v>
      </c>
    </row>
    <row r="2" spans="1:9">
      <c r="A2" t="s">
        <v>382</v>
      </c>
      <c r="B2">
        <f>ROUND('Demande_d''aide'!D119, 2)</f>
        <v>0</v>
      </c>
      <c r="C2">
        <f>ROUND('Demande_d''aide'!E119, 2)</f>
        <v>0</v>
      </c>
      <c r="D2">
        <f>ROUND('Demande_d''aide'!F119, 2)</f>
        <v>0</v>
      </c>
      <c r="E2">
        <f>ROUND('Demande_d''aide'!G119, 2)</f>
        <v>0</v>
      </c>
      <c r="F2">
        <f>ROUND('Demande_d''aide'!H119, 2)</f>
        <v>0</v>
      </c>
      <c r="G2">
        <f>ROUND('Demande_d''aide'!I119, 2)</f>
        <v>0</v>
      </c>
      <c r="H2">
        <f>ROUND('Demande_d''aide'!J119, 2)</f>
        <v>0</v>
      </c>
      <c r="I2">
        <f>ROUND('Demande_d''aide'!K119, 2)</f>
        <v>0</v>
      </c>
    </row>
    <row r="3" spans="1:9">
      <c r="A3" t="s">
        <v>1095</v>
      </c>
      <c r="B3">
        <f>ROUND('Demande_d''aide'!D120, 0)</f>
        <v>0</v>
      </c>
      <c r="C3">
        <f>ROUND('Demande_d''aide'!E120, 0)</f>
        <v>0</v>
      </c>
      <c r="D3">
        <f>ROUND('Demande_d''aide'!F120, 0)</f>
        <v>0</v>
      </c>
      <c r="E3">
        <f>ROUND('Demande_d''aide'!G120, 0)</f>
        <v>0</v>
      </c>
      <c r="F3">
        <f>ROUND('Demande_d''aide'!H120, 0)</f>
        <v>0</v>
      </c>
      <c r="G3">
        <f>ROUND('Demande_d''aide'!I120, 0)</f>
        <v>0</v>
      </c>
      <c r="H3">
        <f>ROUND('Demande_d''aide'!J120, 0)</f>
        <v>0</v>
      </c>
      <c r="I3">
        <f>ROUND('Demande_d''aide'!K120, 0)</f>
        <v>0</v>
      </c>
    </row>
    <row r="4" spans="1:9">
      <c r="A4" t="s">
        <v>383</v>
      </c>
      <c r="B4">
        <f>ROUND('Demande_d''aide'!D121, 2)</f>
        <v>0</v>
      </c>
      <c r="C4">
        <f>ROUND('Demande_d''aide'!E121, 2)</f>
        <v>0</v>
      </c>
      <c r="D4">
        <f>ROUND('Demande_d''aide'!F121, 2)</f>
        <v>0</v>
      </c>
      <c r="E4">
        <f>ROUND('Demande_d''aide'!G121, 2)</f>
        <v>0</v>
      </c>
      <c r="F4">
        <f>ROUND('Demande_d''aide'!H121, 2)</f>
        <v>0</v>
      </c>
      <c r="G4">
        <f>ROUND('Demande_d''aide'!I121, 2)</f>
        <v>0</v>
      </c>
      <c r="H4">
        <f>ROUND('Demande_d''aide'!J121, 2)</f>
        <v>0</v>
      </c>
      <c r="I4">
        <f>ROUND('Demande_d''aide'!K121, 2)</f>
        <v>0</v>
      </c>
    </row>
    <row r="5" spans="1:9">
      <c r="A5" t="s">
        <v>384</v>
      </c>
      <c r="B5">
        <f>ROUND('Demande_d''aide'!D122, 2)</f>
        <v>0</v>
      </c>
      <c r="C5">
        <f>ROUND('Demande_d''aide'!E122, 2)</f>
        <v>0</v>
      </c>
      <c r="D5">
        <f>ROUND('Demande_d''aide'!F122, 2)</f>
        <v>0</v>
      </c>
      <c r="E5">
        <f>ROUND('Demande_d''aide'!G122, 2)</f>
        <v>0</v>
      </c>
      <c r="F5">
        <f>ROUND('Demande_d''aide'!H122, 2)</f>
        <v>0</v>
      </c>
      <c r="G5">
        <f>ROUND('Demande_d''aide'!I122, 2)</f>
        <v>0</v>
      </c>
      <c r="H5">
        <f>ROUND('Demande_d''aide'!J122, 2)</f>
        <v>0</v>
      </c>
      <c r="I5">
        <f>ROUND('Demande_d''aide'!K122, 2)</f>
        <v>0</v>
      </c>
    </row>
    <row r="6" spans="1:9">
      <c r="A6" t="s">
        <v>385</v>
      </c>
      <c r="B6">
        <f>ROUND('Demande_d''aide'!D123, 2)</f>
        <v>0</v>
      </c>
      <c r="C6">
        <f>ROUND('Demande_d''aide'!E123, 2)</f>
        <v>0</v>
      </c>
      <c r="D6">
        <f>ROUND('Demande_d''aide'!F123, 2)</f>
        <v>0</v>
      </c>
      <c r="E6">
        <f>ROUND('Demande_d''aide'!G123, 2)</f>
        <v>0</v>
      </c>
      <c r="F6">
        <f>ROUND('Demande_d''aide'!H123, 2)</f>
        <v>0</v>
      </c>
      <c r="G6">
        <f>ROUND('Demande_d''aide'!I123, 2)</f>
        <v>0</v>
      </c>
      <c r="H6">
        <f>ROUND('Demande_d''aide'!J123, 2)</f>
        <v>0</v>
      </c>
      <c r="I6">
        <f>ROUND('Demande_d''aide'!K123, 2)</f>
        <v>0</v>
      </c>
    </row>
    <row r="7" spans="1:9">
      <c r="A7" t="s">
        <v>386</v>
      </c>
      <c r="B7">
        <f>ROUND('Demande_d''aide'!D125, 2)</f>
        <v>0</v>
      </c>
      <c r="C7">
        <f>ROUND('Demande_d''aide'!E125, 2)</f>
        <v>0</v>
      </c>
      <c r="D7">
        <f>ROUND('Demande_d''aide'!F125, 2)</f>
        <v>0</v>
      </c>
      <c r="E7">
        <f>ROUND('Demande_d''aide'!G125, 2)</f>
        <v>0</v>
      </c>
      <c r="F7">
        <f>ROUND('Demande_d''aide'!H125, 2)</f>
        <v>0</v>
      </c>
      <c r="G7">
        <f>ROUND('Demande_d''aide'!I125, 2)</f>
        <v>0</v>
      </c>
      <c r="H7">
        <f>ROUND('Demande_d''aide'!J125, 2)</f>
        <v>0</v>
      </c>
      <c r="I7">
        <f>ROUND('Demande_d''aide'!K125, 2)</f>
        <v>0</v>
      </c>
    </row>
    <row r="8" spans="1:9">
      <c r="A8" t="s">
        <v>1096</v>
      </c>
      <c r="B8">
        <f>ROUND('Demande_d''aide'!D126, 2)</f>
        <v>0</v>
      </c>
      <c r="C8">
        <f>ROUND('Demande_d''aide'!E126, 2)</f>
        <v>0</v>
      </c>
      <c r="D8">
        <f>ROUND('Demande_d''aide'!F126, 2)</f>
        <v>0</v>
      </c>
      <c r="E8">
        <f>ROUND('Demande_d''aide'!G126, 2)</f>
        <v>0</v>
      </c>
      <c r="F8">
        <f>ROUND('Demande_d''aide'!H126, 2)</f>
        <v>0</v>
      </c>
      <c r="G8">
        <f>ROUND('Demande_d''aide'!I126, 2)</f>
        <v>0</v>
      </c>
      <c r="H8">
        <f>ROUND('Demande_d''aide'!J126, 2)</f>
        <v>0</v>
      </c>
      <c r="I8">
        <f>ROUND('Demande_d''aide'!K126, 2)</f>
        <v>0</v>
      </c>
    </row>
    <row r="9" spans="1:9">
      <c r="A9" t="s">
        <v>387</v>
      </c>
      <c r="B9">
        <f>ROUND('Demande_d''aide'!D127, 2)</f>
        <v>0</v>
      </c>
      <c r="C9">
        <f>ROUND('Demande_d''aide'!E127, 2)</f>
        <v>0</v>
      </c>
      <c r="D9">
        <f>ROUND('Demande_d''aide'!F127, 2)</f>
        <v>0</v>
      </c>
      <c r="E9">
        <f>ROUND('Demande_d''aide'!G127, 2)</f>
        <v>0</v>
      </c>
      <c r="F9">
        <f>ROUND('Demande_d''aide'!H127, 2)</f>
        <v>0</v>
      </c>
      <c r="G9">
        <f>ROUND('Demande_d''aide'!I127, 2)</f>
        <v>0</v>
      </c>
      <c r="H9">
        <f>ROUND('Demande_d''aide'!J127, 2)</f>
        <v>0</v>
      </c>
      <c r="I9">
        <f>ROUND('Demande_d''aide'!K127, 2)</f>
        <v>0</v>
      </c>
    </row>
    <row r="10" spans="1:9">
      <c r="A10" t="s">
        <v>388</v>
      </c>
      <c r="B10">
        <f>ROUND('Demande_d''aide'!D128, 2)</f>
        <v>0</v>
      </c>
      <c r="C10">
        <f>ROUND('Demande_d''aide'!E128, 2)</f>
        <v>0</v>
      </c>
      <c r="D10">
        <f>ROUND('Demande_d''aide'!F128, 2)</f>
        <v>0</v>
      </c>
      <c r="E10">
        <f>ROUND('Demande_d''aide'!G128, 2)</f>
        <v>0</v>
      </c>
      <c r="F10">
        <f>ROUND('Demande_d''aide'!H128, 2)</f>
        <v>0</v>
      </c>
      <c r="G10">
        <f>ROUND('Demande_d''aide'!I128, 2)</f>
        <v>0</v>
      </c>
      <c r="H10">
        <f>ROUND('Demande_d''aide'!J128, 2)</f>
        <v>0</v>
      </c>
      <c r="I10">
        <f>ROUND('Demande_d''aide'!K128, 2)</f>
        <v>0</v>
      </c>
    </row>
    <row r="11" spans="1:9">
      <c r="A11" t="s">
        <v>389</v>
      </c>
      <c r="B11">
        <f>ROUND('Demande_d''aide'!D134, 2)</f>
        <v>0</v>
      </c>
      <c r="C11">
        <f>ROUND('Demande_d''aide'!E134, 2)</f>
        <v>0</v>
      </c>
      <c r="D11">
        <f>ROUND('Demande_d''aide'!F134, 2)</f>
        <v>0</v>
      </c>
      <c r="E11">
        <f>ROUND('Demande_d''aide'!G134, 2)</f>
        <v>0</v>
      </c>
      <c r="F11">
        <f>ROUND('Demande_d''aide'!H134, 2)</f>
        <v>0</v>
      </c>
      <c r="G11">
        <f>ROUND('Demande_d''aide'!I134, 2)</f>
        <v>0</v>
      </c>
      <c r="H11">
        <f>ROUND('Demande_d''aide'!J134, 2)</f>
        <v>0</v>
      </c>
      <c r="I11">
        <f>ROUND('Demande_d''aide'!K134, 2)</f>
        <v>0</v>
      </c>
    </row>
    <row r="12" spans="1:9">
      <c r="A12" t="s">
        <v>391</v>
      </c>
      <c r="B12">
        <f>ROUND('Demande_d''aide'!D135, 2)</f>
        <v>0</v>
      </c>
      <c r="C12">
        <f>ROUND('Demande_d''aide'!E135, 2)</f>
        <v>0</v>
      </c>
      <c r="D12">
        <f>ROUND('Demande_d''aide'!F135, 2)</f>
        <v>0</v>
      </c>
      <c r="E12">
        <f>ROUND('Demande_d''aide'!G135, 2)</f>
        <v>0</v>
      </c>
      <c r="F12">
        <f>ROUND('Demande_d''aide'!H135, 2)</f>
        <v>0</v>
      </c>
      <c r="G12">
        <f>ROUND('Demande_d''aide'!I135, 2)</f>
        <v>0</v>
      </c>
      <c r="H12">
        <f>ROUND('Demande_d''aide'!J135, 2)</f>
        <v>0</v>
      </c>
      <c r="I12">
        <f>ROUND('Demande_d''aide'!K135, 2)</f>
        <v>0</v>
      </c>
    </row>
    <row r="13" spans="1:9">
      <c r="A13" t="s">
        <v>390</v>
      </c>
      <c r="B13">
        <f>ROUND('Demande_d''aide'!D136, 2)</f>
        <v>0</v>
      </c>
      <c r="C13">
        <f>ROUND('Demande_d''aide'!E136, 2)</f>
        <v>0</v>
      </c>
      <c r="D13">
        <f>ROUND('Demande_d''aide'!F136, 2)</f>
        <v>0</v>
      </c>
      <c r="E13">
        <f>ROUND('Demande_d''aide'!G136, 2)</f>
        <v>0</v>
      </c>
      <c r="F13">
        <f>ROUND('Demande_d''aide'!H136, 2)</f>
        <v>0</v>
      </c>
      <c r="G13">
        <f>ROUND('Demande_d''aide'!I136, 2)</f>
        <v>0</v>
      </c>
      <c r="H13">
        <f>ROUND('Demande_d''aide'!J136, 2)</f>
        <v>0</v>
      </c>
      <c r="I13">
        <f>ROUND('Demande_d''aide'!K136, 2)</f>
        <v>0</v>
      </c>
    </row>
    <row r="14" spans="1:9">
      <c r="A14" t="s">
        <v>392</v>
      </c>
      <c r="B14">
        <f>ROUND('Demande_d''aide'!D137, 2)</f>
        <v>0</v>
      </c>
      <c r="C14">
        <f>ROUND('Demande_d''aide'!E137, 2)</f>
        <v>0</v>
      </c>
      <c r="D14">
        <f>ROUND('Demande_d''aide'!F137, 2)</f>
        <v>0</v>
      </c>
      <c r="E14">
        <f>ROUND('Demande_d''aide'!G137, 2)</f>
        <v>0</v>
      </c>
      <c r="F14">
        <f>ROUND('Demande_d''aide'!H137, 2)</f>
        <v>0</v>
      </c>
      <c r="G14">
        <f>ROUND('Demande_d''aide'!I137, 2)</f>
        <v>0</v>
      </c>
      <c r="H14">
        <f>ROUND('Demande_d''aide'!J137, 2)</f>
        <v>0</v>
      </c>
      <c r="I14">
        <f>ROUND('Demande_d''aide'!K137, 2)</f>
        <v>0</v>
      </c>
    </row>
  </sheetData>
  <pageMargins left="0.70000000000000007" right="0.70000000000000007" top="0.75" bottom="0.75" header="0.30000000000000004" footer="0.3000000000000000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pageSetUpPr fitToPage="1"/>
  </sheetPr>
  <dimension ref="A1:CT174"/>
  <sheetViews>
    <sheetView zoomScale="80" zoomScaleNormal="80" workbookViewId="0">
      <pane xSplit="3" ySplit="6" topLeftCell="D7" activePane="bottomRight" state="frozen"/>
      <selection pane="topRight" activeCell="D1" sqref="D1"/>
      <selection pane="bottomLeft" activeCell="A9" sqref="A9"/>
      <selection pane="bottomRight" activeCell="D1" sqref="D1"/>
    </sheetView>
  </sheetViews>
  <sheetFormatPr baseColWidth="10" defaultRowHeight="15" outlineLevelCol="1"/>
  <cols>
    <col min="1" max="1" width="26.140625" customWidth="1"/>
    <col min="2" max="2" width="50.85546875" customWidth="1"/>
    <col min="3" max="3" width="10.28515625" bestFit="1" customWidth="1"/>
    <col min="4" max="5" width="16.140625" customWidth="1" outlineLevel="1"/>
    <col min="6" max="6" width="14.28515625" customWidth="1" outlineLevel="1"/>
    <col min="7" max="7" width="15" customWidth="1" outlineLevel="1"/>
    <col min="8" max="8" width="17.28515625" customWidth="1" outlineLevel="1"/>
    <col min="9" max="9" width="12.42578125" customWidth="1" outlineLevel="1"/>
    <col min="10" max="10" width="16" customWidth="1" outlineLevel="1"/>
    <col min="11" max="11" width="15.28515625" customWidth="1" outlineLevel="1"/>
    <col min="12" max="12" width="15" customWidth="1" outlineLevel="1"/>
    <col min="13" max="13" width="12.5703125" customWidth="1" outlineLevel="1"/>
    <col min="14" max="14" width="13.42578125" bestFit="1" customWidth="1" outlineLevel="1"/>
    <col min="15" max="26" width="11.42578125" customWidth="1" outlineLevel="1"/>
    <col min="27" max="27" width="11.42578125" hidden="1" customWidth="1" outlineLevel="1"/>
    <col min="28" max="28" width="15.5703125" hidden="1" customWidth="1" outlineLevel="1"/>
    <col min="29" max="29" width="11.42578125" hidden="1" customWidth="1" outlineLevel="1"/>
    <col min="30" max="30" width="16.140625" hidden="1" customWidth="1" outlineLevel="1"/>
    <col min="31" max="31" width="11.42578125" hidden="1" customWidth="1" outlineLevel="1"/>
    <col min="32" max="32" width="69.85546875" hidden="1" customWidth="1" outlineLevel="1"/>
    <col min="33" max="33" width="11.42578125" hidden="1" customWidth="1" outlineLevel="1"/>
    <col min="34" max="52" width="0" hidden="1" customWidth="1" outlineLevel="1"/>
    <col min="53" max="53" width="17.28515625" hidden="1" customWidth="1" outlineLevel="1"/>
    <col min="54" max="73" width="0" hidden="1" customWidth="1" outlineLevel="1"/>
    <col min="74" max="74" width="18.42578125" hidden="1" customWidth="1" outlineLevel="1"/>
    <col min="75" max="95" width="0" hidden="1" customWidth="1" outlineLevel="1"/>
    <col min="96" max="96" width="0" hidden="1" customWidth="1"/>
  </cols>
  <sheetData>
    <row r="1" spans="1:98" ht="15.75" thickBot="1">
      <c r="A1" s="771" t="s">
        <v>1150</v>
      </c>
      <c r="B1" s="771"/>
      <c r="C1" s="771"/>
      <c r="D1" t="s">
        <v>1156</v>
      </c>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row>
    <row r="2" spans="1:98" ht="48.75" customHeight="1" thickBot="1">
      <c r="A2" s="983" t="s">
        <v>1138</v>
      </c>
      <c r="B2" s="984"/>
      <c r="C2" s="414" t="s">
        <v>5</v>
      </c>
      <c r="D2" s="390"/>
      <c r="E2" s="382"/>
      <c r="F2" s="382"/>
      <c r="G2" s="382"/>
      <c r="H2" s="382"/>
      <c r="I2" s="382"/>
      <c r="J2" s="382"/>
      <c r="K2" s="382"/>
      <c r="L2" s="382"/>
      <c r="M2" s="382"/>
      <c r="N2" s="382"/>
      <c r="O2" s="382"/>
      <c r="P2" s="382"/>
      <c r="Q2" s="382"/>
      <c r="R2" s="382"/>
      <c r="S2" s="382"/>
      <c r="T2" s="382"/>
      <c r="U2" s="382"/>
      <c r="V2" s="382"/>
      <c r="W2" s="382"/>
      <c r="X2" s="382"/>
      <c r="Y2" s="382"/>
      <c r="Z2" s="383"/>
      <c r="AA2" s="415" t="s">
        <v>518</v>
      </c>
      <c r="AB2" s="416" t="s">
        <v>6</v>
      </c>
      <c r="AC2" s="417" t="s">
        <v>7</v>
      </c>
      <c r="AD2" s="418" t="s">
        <v>8</v>
      </c>
      <c r="AE2" s="419" t="s">
        <v>9</v>
      </c>
      <c r="AF2" s="420" t="s">
        <v>10</v>
      </c>
      <c r="AG2" s="413"/>
      <c r="AH2" s="421"/>
      <c r="AI2" s="413"/>
      <c r="AJ2" s="422"/>
      <c r="AK2" s="421"/>
      <c r="AL2" s="413"/>
      <c r="AM2" s="422"/>
      <c r="AN2" s="421"/>
      <c r="AO2" s="413"/>
      <c r="AP2" s="413"/>
      <c r="AQ2" s="423"/>
      <c r="AR2" s="413"/>
      <c r="AS2" s="413"/>
      <c r="AT2" s="413"/>
      <c r="AU2" s="413"/>
      <c r="AV2" s="413"/>
      <c r="AW2" s="413"/>
      <c r="AX2" s="413"/>
      <c r="AY2" s="413"/>
      <c r="AZ2" s="413"/>
      <c r="BA2" s="413"/>
      <c r="BB2" s="413"/>
      <c r="BC2" s="413"/>
      <c r="BD2" s="413"/>
      <c r="BE2" s="413"/>
      <c r="BF2" s="413"/>
      <c r="BG2" s="413"/>
      <c r="BH2" s="413"/>
      <c r="BI2" s="413"/>
      <c r="BJ2" s="413"/>
      <c r="BK2" s="413"/>
      <c r="BL2" s="413"/>
      <c r="BM2" s="413"/>
      <c r="BN2" s="413"/>
      <c r="BO2" s="413"/>
      <c r="BP2" s="413"/>
      <c r="BQ2" s="413"/>
      <c r="BR2" s="413"/>
      <c r="BS2" s="413"/>
      <c r="BT2" s="413"/>
      <c r="BU2" s="413"/>
      <c r="BV2" s="413"/>
      <c r="BW2" s="413"/>
      <c r="BX2" s="413"/>
      <c r="BY2" s="413"/>
      <c r="BZ2" s="413"/>
      <c r="CA2" s="413"/>
      <c r="CB2" s="413"/>
      <c r="CC2" s="413"/>
      <c r="CD2" s="413"/>
      <c r="CE2" s="413"/>
      <c r="CF2" s="413"/>
      <c r="CG2" s="413"/>
      <c r="CH2" s="413"/>
      <c r="CI2" s="413"/>
      <c r="CJ2" s="413"/>
      <c r="CK2" s="413"/>
      <c r="CL2" s="413"/>
      <c r="CM2" s="413"/>
      <c r="CN2" s="413"/>
      <c r="CO2" s="413"/>
      <c r="CP2" s="413"/>
      <c r="CQ2" s="413"/>
      <c r="CR2" s="413"/>
      <c r="CS2" s="413"/>
      <c r="CT2" s="413"/>
    </row>
    <row r="3" spans="1:98">
      <c r="A3" s="985" t="s">
        <v>1097</v>
      </c>
      <c r="B3" s="986"/>
      <c r="C3" s="987"/>
      <c r="D3" s="391"/>
      <c r="E3" s="380"/>
      <c r="F3" s="380"/>
      <c r="G3" s="380"/>
      <c r="H3" s="380"/>
      <c r="I3" s="380"/>
      <c r="J3" s="380"/>
      <c r="K3" s="380"/>
      <c r="L3" s="381"/>
      <c r="M3" s="381"/>
      <c r="N3" s="381"/>
      <c r="O3" s="381"/>
      <c r="P3" s="381"/>
      <c r="Q3" s="381"/>
      <c r="R3" s="381"/>
      <c r="S3" s="381"/>
      <c r="T3" s="381"/>
      <c r="U3" s="381"/>
      <c r="V3" s="381"/>
      <c r="W3" s="381"/>
      <c r="X3" s="381"/>
      <c r="Y3" s="381"/>
      <c r="Z3" s="384"/>
      <c r="AA3" s="424"/>
      <c r="AB3" s="425"/>
      <c r="AC3" s="426"/>
      <c r="AD3" s="427"/>
      <c r="AE3" s="428"/>
      <c r="AF3" s="429" t="s">
        <v>12</v>
      </c>
      <c r="AG3" s="430">
        <f>SUM(AG10:AG25)+AG4</f>
        <v>0</v>
      </c>
      <c r="AH3" s="430">
        <f t="shared" ref="AH3:AQ3" si="0">SUM(AH10:AH25)+AH4</f>
        <v>0</v>
      </c>
      <c r="AI3" s="430">
        <f t="shared" si="0"/>
        <v>0</v>
      </c>
      <c r="AJ3" s="430">
        <f t="shared" si="0"/>
        <v>0</v>
      </c>
      <c r="AK3" s="430">
        <f t="shared" si="0"/>
        <v>0</v>
      </c>
      <c r="AL3" s="430">
        <f t="shared" si="0"/>
        <v>0</v>
      </c>
      <c r="AM3" s="430">
        <f t="shared" si="0"/>
        <v>0</v>
      </c>
      <c r="AN3" s="430">
        <f t="shared" si="0"/>
        <v>0</v>
      </c>
      <c r="AO3" s="430">
        <f t="shared" si="0"/>
        <v>0</v>
      </c>
      <c r="AP3" s="430">
        <f t="shared" si="0"/>
        <v>0</v>
      </c>
      <c r="AQ3" s="430">
        <f t="shared" si="0"/>
        <v>0</v>
      </c>
      <c r="AR3" s="413"/>
      <c r="AS3" s="413"/>
      <c r="AT3" s="413"/>
      <c r="AU3" s="413"/>
      <c r="AV3" s="413"/>
      <c r="AW3" s="413"/>
      <c r="AX3" s="413"/>
      <c r="AY3" s="413"/>
      <c r="AZ3" s="413"/>
      <c r="BA3" s="413"/>
      <c r="BB3" s="413"/>
      <c r="BC3" s="413"/>
      <c r="BD3" s="413"/>
      <c r="BE3" s="413"/>
      <c r="BF3" s="413"/>
      <c r="BG3" s="413"/>
      <c r="BH3" s="413"/>
      <c r="BI3" s="413"/>
      <c r="BJ3" s="413"/>
      <c r="BK3" s="413"/>
      <c r="BL3" s="413"/>
      <c r="BM3" s="413"/>
      <c r="BN3" s="413"/>
      <c r="BO3" s="413"/>
      <c r="BP3" s="413"/>
      <c r="BQ3" s="413"/>
      <c r="BR3" s="413"/>
      <c r="BS3" s="413"/>
      <c r="BT3" s="413"/>
      <c r="BU3" s="413"/>
      <c r="BV3" s="413"/>
      <c r="BW3" s="413"/>
      <c r="BX3" s="413"/>
      <c r="BY3" s="413"/>
      <c r="BZ3" s="413"/>
      <c r="CA3" s="413"/>
      <c r="CB3" s="413"/>
      <c r="CC3" s="413"/>
      <c r="CD3" s="413"/>
      <c r="CE3" s="413"/>
      <c r="CF3" s="413"/>
      <c r="CG3" s="413"/>
      <c r="CH3" s="413"/>
      <c r="CI3" s="413"/>
      <c r="CJ3" s="413"/>
      <c r="CK3" s="413"/>
      <c r="CL3" s="413"/>
      <c r="CM3" s="413"/>
      <c r="CN3" s="413"/>
      <c r="CO3" s="413"/>
      <c r="CP3" s="413"/>
      <c r="CQ3" s="413"/>
      <c r="CR3" s="413"/>
      <c r="CS3" s="413"/>
      <c r="CT3" s="413"/>
    </row>
    <row r="4" spans="1:98">
      <c r="A4" s="948" t="s">
        <v>1098</v>
      </c>
      <c r="B4" s="946"/>
      <c r="C4" s="947"/>
      <c r="D4" s="391"/>
      <c r="E4" s="380"/>
      <c r="F4" s="380"/>
      <c r="G4" s="380"/>
      <c r="H4" s="380"/>
      <c r="I4" s="380"/>
      <c r="J4" s="380"/>
      <c r="K4" s="380"/>
      <c r="L4" s="381"/>
      <c r="M4" s="381"/>
      <c r="N4" s="381"/>
      <c r="O4" s="381"/>
      <c r="P4" s="381"/>
      <c r="Q4" s="381"/>
      <c r="R4" s="381"/>
      <c r="S4" s="381"/>
      <c r="T4" s="381"/>
      <c r="U4" s="381"/>
      <c r="V4" s="381"/>
      <c r="W4" s="381"/>
      <c r="X4" s="381"/>
      <c r="Y4" s="381"/>
      <c r="Z4" s="384"/>
      <c r="AA4" s="431"/>
      <c r="AB4" s="432"/>
      <c r="AC4" s="433"/>
      <c r="AD4" s="434"/>
      <c r="AE4" s="435"/>
      <c r="AF4" s="436" t="s">
        <v>14</v>
      </c>
      <c r="AG4" s="430">
        <f t="shared" ref="AG4:AQ4" si="1">SUMIFS($D15:$Z15, $D$8:$Z$8, AG$8, $D$4:$Z$4, 1)</f>
        <v>0</v>
      </c>
      <c r="AH4" s="430">
        <f t="shared" si="1"/>
        <v>0</v>
      </c>
      <c r="AI4" s="430">
        <f t="shared" si="1"/>
        <v>0</v>
      </c>
      <c r="AJ4" s="430">
        <f t="shared" si="1"/>
        <v>0</v>
      </c>
      <c r="AK4" s="430">
        <f t="shared" si="1"/>
        <v>0</v>
      </c>
      <c r="AL4" s="430">
        <f t="shared" si="1"/>
        <v>0</v>
      </c>
      <c r="AM4" s="430">
        <f t="shared" si="1"/>
        <v>0</v>
      </c>
      <c r="AN4" s="430">
        <f t="shared" si="1"/>
        <v>0</v>
      </c>
      <c r="AO4" s="430">
        <f t="shared" si="1"/>
        <v>0</v>
      </c>
      <c r="AP4" s="430">
        <f t="shared" si="1"/>
        <v>0</v>
      </c>
      <c r="AQ4" s="430">
        <f t="shared" si="1"/>
        <v>0</v>
      </c>
      <c r="AR4" s="413"/>
      <c r="AS4" s="413"/>
      <c r="AT4" s="413"/>
      <c r="AU4" s="413"/>
      <c r="AV4" s="413"/>
      <c r="AW4" s="413"/>
      <c r="AX4" s="413"/>
      <c r="AY4" s="413"/>
      <c r="AZ4" s="413"/>
      <c r="BA4" s="413"/>
      <c r="BB4" s="413"/>
      <c r="BC4" s="413"/>
      <c r="BD4" s="413"/>
      <c r="BE4" s="413"/>
      <c r="BF4" s="413"/>
      <c r="BG4" s="413"/>
      <c r="BH4" s="413"/>
      <c r="BI4" s="413"/>
      <c r="BJ4" s="413"/>
      <c r="BK4" s="413"/>
      <c r="BL4" s="413"/>
      <c r="BM4" s="413"/>
      <c r="BN4" s="413"/>
      <c r="BO4" s="413"/>
      <c r="BP4" s="413"/>
      <c r="BQ4" s="413"/>
      <c r="BR4" s="413"/>
      <c r="BS4" s="413"/>
      <c r="BT4" s="413"/>
      <c r="BU4" s="413"/>
      <c r="BV4" s="413"/>
      <c r="BW4" s="413"/>
      <c r="BX4" s="413"/>
      <c r="BY4" s="413"/>
      <c r="BZ4" s="413"/>
      <c r="CA4" s="413"/>
      <c r="CB4" s="413"/>
      <c r="CC4" s="413"/>
      <c r="CD4" s="413"/>
      <c r="CE4" s="413"/>
      <c r="CF4" s="413"/>
      <c r="CG4" s="413"/>
      <c r="CH4" s="413"/>
      <c r="CI4" s="413"/>
      <c r="CJ4" s="413"/>
      <c r="CK4" s="413"/>
      <c r="CL4" s="413"/>
      <c r="CM4" s="413"/>
      <c r="CN4" s="413"/>
      <c r="CO4" s="413"/>
      <c r="CP4" s="413"/>
      <c r="CQ4" s="413"/>
      <c r="CR4" s="413"/>
      <c r="CS4" s="413"/>
      <c r="CT4" s="413"/>
    </row>
    <row r="5" spans="1:98">
      <c r="A5" s="991" t="s">
        <v>866</v>
      </c>
      <c r="B5" s="992"/>
      <c r="C5" s="993"/>
      <c r="D5" s="437" t="str">
        <f t="shared" ref="D5:Z5" si="2">IF(ISERROR(VLOOKUP(CONCATENATE(D3,D4),incompatibilité,1,FALSE)),"","incompatibilité entre volet et opération!")</f>
        <v/>
      </c>
      <c r="E5" s="438" t="str">
        <f t="shared" si="2"/>
        <v/>
      </c>
      <c r="F5" s="438" t="str">
        <f t="shared" si="2"/>
        <v/>
      </c>
      <c r="G5" s="438" t="str">
        <f t="shared" si="2"/>
        <v/>
      </c>
      <c r="H5" s="438" t="str">
        <f t="shared" si="2"/>
        <v/>
      </c>
      <c r="I5" s="438" t="str">
        <f t="shared" si="2"/>
        <v/>
      </c>
      <c r="J5" s="438" t="str">
        <f t="shared" si="2"/>
        <v/>
      </c>
      <c r="K5" s="438" t="str">
        <f t="shared" si="2"/>
        <v/>
      </c>
      <c r="L5" s="438" t="str">
        <f t="shared" si="2"/>
        <v/>
      </c>
      <c r="M5" s="438" t="str">
        <f t="shared" si="2"/>
        <v/>
      </c>
      <c r="N5" s="438" t="str">
        <f t="shared" si="2"/>
        <v/>
      </c>
      <c r="O5" s="438" t="str">
        <f t="shared" si="2"/>
        <v/>
      </c>
      <c r="P5" s="438" t="str">
        <f t="shared" si="2"/>
        <v/>
      </c>
      <c r="Q5" s="438" t="str">
        <f t="shared" si="2"/>
        <v/>
      </c>
      <c r="R5" s="438" t="str">
        <f t="shared" si="2"/>
        <v/>
      </c>
      <c r="S5" s="438" t="str">
        <f t="shared" si="2"/>
        <v/>
      </c>
      <c r="T5" s="438" t="str">
        <f t="shared" si="2"/>
        <v/>
      </c>
      <c r="U5" s="438" t="str">
        <f t="shared" si="2"/>
        <v/>
      </c>
      <c r="V5" s="438" t="str">
        <f t="shared" si="2"/>
        <v/>
      </c>
      <c r="W5" s="438" t="str">
        <f t="shared" si="2"/>
        <v/>
      </c>
      <c r="X5" s="438" t="str">
        <f t="shared" si="2"/>
        <v/>
      </c>
      <c r="Y5" s="438" t="str">
        <f t="shared" si="2"/>
        <v/>
      </c>
      <c r="Z5" s="439" t="str">
        <f t="shared" si="2"/>
        <v/>
      </c>
      <c r="AA5" s="440"/>
      <c r="AB5" s="441"/>
      <c r="AC5" s="442"/>
      <c r="AD5" s="443"/>
      <c r="AE5" s="444"/>
      <c r="AF5" s="436"/>
      <c r="AG5" s="430"/>
      <c r="AH5" s="430"/>
      <c r="AI5" s="430"/>
      <c r="AJ5" s="430"/>
      <c r="AK5" s="430"/>
      <c r="AL5" s="430"/>
      <c r="AM5" s="430"/>
      <c r="AN5" s="430"/>
      <c r="AO5" s="430"/>
      <c r="AP5" s="430"/>
      <c r="AQ5" s="430"/>
      <c r="AR5" s="413"/>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c r="CR5" s="413"/>
      <c r="CS5" s="413"/>
      <c r="CT5" s="413"/>
    </row>
    <row r="6" spans="1:98">
      <c r="A6" s="948" t="s">
        <v>1088</v>
      </c>
      <c r="B6" s="946"/>
      <c r="C6" s="947"/>
      <c r="D6" s="391"/>
      <c r="E6" s="380"/>
      <c r="F6" s="380"/>
      <c r="G6" s="380"/>
      <c r="H6" s="380"/>
      <c r="I6" s="380"/>
      <c r="J6" s="380"/>
      <c r="K6" s="380"/>
      <c r="L6" s="380"/>
      <c r="M6" s="380"/>
      <c r="N6" s="380"/>
      <c r="O6" s="380"/>
      <c r="P6" s="380"/>
      <c r="Q6" s="380"/>
      <c r="R6" s="380"/>
      <c r="S6" s="380"/>
      <c r="T6" s="380"/>
      <c r="U6" s="380"/>
      <c r="V6" s="380"/>
      <c r="W6" s="380"/>
      <c r="X6" s="380"/>
      <c r="Y6" s="380"/>
      <c r="Z6" s="385"/>
      <c r="AA6" s="440"/>
      <c r="AB6" s="441"/>
      <c r="AC6" s="442"/>
      <c r="AD6" s="443"/>
      <c r="AE6" s="444"/>
      <c r="AF6" s="436"/>
      <c r="AG6" s="430"/>
      <c r="AH6" s="430"/>
      <c r="AI6" s="430"/>
      <c r="AJ6" s="430"/>
      <c r="AK6" s="430"/>
      <c r="AL6" s="430"/>
      <c r="AM6" s="430"/>
      <c r="AN6" s="430"/>
      <c r="AO6" s="430"/>
      <c r="AP6" s="430"/>
      <c r="AQ6" s="430"/>
      <c r="AR6" s="413"/>
      <c r="AS6" s="413"/>
      <c r="AT6" s="413"/>
      <c r="AU6" s="413"/>
      <c r="AV6" s="413"/>
      <c r="AW6" s="413"/>
      <c r="AX6" s="413"/>
      <c r="AY6" s="413"/>
      <c r="AZ6" s="413"/>
      <c r="BA6" s="413"/>
      <c r="BB6" s="413"/>
      <c r="BC6" s="413"/>
      <c r="BD6" s="413"/>
      <c r="BE6" s="413"/>
      <c r="BF6" s="413"/>
      <c r="BG6" s="413"/>
      <c r="BH6" s="413"/>
      <c r="BI6" s="413"/>
      <c r="BJ6" s="413"/>
      <c r="BK6" s="413"/>
      <c r="BL6" s="413"/>
      <c r="BM6" s="413"/>
      <c r="BN6" s="413"/>
      <c r="BO6" s="413"/>
      <c r="BP6" s="413"/>
      <c r="BQ6" s="413"/>
      <c r="BR6" s="413"/>
      <c r="BS6" s="413"/>
      <c r="BT6" s="413"/>
      <c r="BU6" s="413"/>
      <c r="BV6" s="413"/>
      <c r="BW6" s="413"/>
      <c r="BX6" s="413"/>
      <c r="BY6" s="413"/>
      <c r="BZ6" s="413"/>
      <c r="CA6" s="413"/>
      <c r="CB6" s="413"/>
      <c r="CC6" s="413"/>
      <c r="CD6" s="413"/>
      <c r="CE6" s="413"/>
      <c r="CF6" s="413"/>
      <c r="CG6" s="413"/>
      <c r="CH6" s="413"/>
      <c r="CI6" s="413"/>
      <c r="CJ6" s="413"/>
      <c r="CK6" s="413"/>
      <c r="CL6" s="413"/>
      <c r="CM6" s="413"/>
      <c r="CN6" s="413"/>
      <c r="CO6" s="413"/>
      <c r="CP6" s="413"/>
      <c r="CQ6" s="413"/>
      <c r="CR6" s="413"/>
      <c r="CS6" s="413"/>
      <c r="CT6" s="413"/>
    </row>
    <row r="7" spans="1:98">
      <c r="A7" s="997" t="s">
        <v>1089</v>
      </c>
      <c r="B7" s="998"/>
      <c r="C7" s="999"/>
      <c r="D7" s="437" t="str">
        <f t="shared" ref="D7:E7" si="3">IF(AND(D6="", OR(D3&lt;&gt;"", D4&lt;&gt;"", D2&lt;&gt;"", D8&lt;&gt;"")), "Saisir un itinéraire", "")</f>
        <v/>
      </c>
      <c r="E7" s="438" t="str">
        <f t="shared" si="3"/>
        <v/>
      </c>
      <c r="F7" s="438" t="str">
        <f>IF(AND(F6="", OR(F3&lt;&gt;"", F4&lt;&gt;"", F2&lt;&gt;"", F8&lt;&gt;"")), "Saisir un itinéraire", "")</f>
        <v/>
      </c>
      <c r="G7" s="438" t="str">
        <f t="shared" ref="G7" si="4">IF(AND(G6="", OR(G3&lt;&gt;"", G4&lt;&gt;"", G2&lt;&gt;"", G8&lt;&gt;"")), "Saisir un itinéraire", "")</f>
        <v/>
      </c>
      <c r="H7" s="438" t="str">
        <f t="shared" ref="H7:I7" si="5">IF(AND(H6="", OR(H3&lt;&gt;"", H4&lt;&gt;"", H2&lt;&gt;"", H8&lt;&gt;"")), "Saisir un itinéraire", "")</f>
        <v/>
      </c>
      <c r="I7" s="438" t="str">
        <f t="shared" si="5"/>
        <v/>
      </c>
      <c r="J7" s="438" t="str">
        <f t="shared" ref="J7" si="6">IF(AND(J6="", OR(J3&lt;&gt;"", J4&lt;&gt;"", J2&lt;&gt;"", J8&lt;&gt;"")), "Saisir un itinéraire", "")</f>
        <v/>
      </c>
      <c r="K7" s="438" t="str">
        <f t="shared" ref="K7:L7" si="7">IF(AND(K6="", OR(K3&lt;&gt;"", K4&lt;&gt;"", K2&lt;&gt;"", K8&lt;&gt;"")), "Saisir un itinéraire", "")</f>
        <v/>
      </c>
      <c r="L7" s="438" t="str">
        <f t="shared" si="7"/>
        <v/>
      </c>
      <c r="M7" s="438" t="str">
        <f t="shared" ref="M7" si="8">IF(AND(M6="", OR(M3&lt;&gt;"", M4&lt;&gt;"", M2&lt;&gt;"", M8&lt;&gt;"")), "Saisir un itinéraire", "")</f>
        <v/>
      </c>
      <c r="N7" s="438" t="str">
        <f t="shared" ref="N7:O7" si="9">IF(AND(N6="", OR(N3&lt;&gt;"", N4&lt;&gt;"", N2&lt;&gt;"", N8&lt;&gt;"")), "Saisir un itinéraire", "")</f>
        <v/>
      </c>
      <c r="O7" s="438" t="str">
        <f t="shared" si="9"/>
        <v/>
      </c>
      <c r="P7" s="438" t="str">
        <f t="shared" ref="P7" si="10">IF(AND(P6="", OR(P3&lt;&gt;"", P4&lt;&gt;"", P2&lt;&gt;"", P8&lt;&gt;"")), "Saisir un itinéraire", "")</f>
        <v/>
      </c>
      <c r="Q7" s="438" t="str">
        <f t="shared" ref="Q7:R7" si="11">IF(AND(Q6="", OR(Q3&lt;&gt;"", Q4&lt;&gt;"", Q2&lt;&gt;"", Q8&lt;&gt;"")), "Saisir un itinéraire", "")</f>
        <v/>
      </c>
      <c r="R7" s="438" t="str">
        <f t="shared" si="11"/>
        <v/>
      </c>
      <c r="S7" s="438" t="str">
        <f t="shared" ref="S7" si="12">IF(AND(S6="", OR(S3&lt;&gt;"", S4&lt;&gt;"", S2&lt;&gt;"", S8&lt;&gt;"")), "Saisir un itinéraire", "")</f>
        <v/>
      </c>
      <c r="T7" s="438" t="str">
        <f t="shared" ref="T7:U7" si="13">IF(AND(T6="", OR(T3&lt;&gt;"", T4&lt;&gt;"", T2&lt;&gt;"", T8&lt;&gt;"")), "Saisir un itinéraire", "")</f>
        <v/>
      </c>
      <c r="U7" s="438" t="str">
        <f t="shared" si="13"/>
        <v/>
      </c>
      <c r="V7" s="438" t="str">
        <f t="shared" ref="V7" si="14">IF(AND(V6="", OR(V3&lt;&gt;"", V4&lt;&gt;"", V2&lt;&gt;"", V8&lt;&gt;"")), "Saisir un itinéraire", "")</f>
        <v/>
      </c>
      <c r="W7" s="438" t="str">
        <f t="shared" ref="W7:X7" si="15">IF(AND(W6="", OR(W3&lt;&gt;"", W4&lt;&gt;"", W2&lt;&gt;"", W8&lt;&gt;"")), "Saisir un itinéraire", "")</f>
        <v/>
      </c>
      <c r="X7" s="438" t="str">
        <f t="shared" si="15"/>
        <v/>
      </c>
      <c r="Y7" s="438" t="str">
        <f t="shared" ref="Y7" si="16">IF(AND(Y6="", OR(Y3&lt;&gt;"", Y4&lt;&gt;"", Y2&lt;&gt;"", Y8&lt;&gt;"")), "Saisir un itinéraire", "")</f>
        <v/>
      </c>
      <c r="Z7" s="439" t="str">
        <f t="shared" ref="Z7" si="17">IF(AND(Z6="", OR(Z3&lt;&gt;"", Z4&lt;&gt;"", Z2&lt;&gt;"", Z8&lt;&gt;"")), "Saisir un itinéraire", "")</f>
        <v/>
      </c>
      <c r="AA7" s="440"/>
      <c r="AB7" s="441"/>
      <c r="AC7" s="442"/>
      <c r="AD7" s="443"/>
      <c r="AE7" s="444"/>
      <c r="AF7" s="436"/>
      <c r="AG7" s="430"/>
      <c r="AH7" s="430"/>
      <c r="AI7" s="430"/>
      <c r="AJ7" s="430"/>
      <c r="AK7" s="430"/>
      <c r="AL7" s="430"/>
      <c r="AM7" s="430"/>
      <c r="AN7" s="430"/>
      <c r="AO7" s="430"/>
      <c r="AP7" s="430"/>
      <c r="AQ7" s="430"/>
      <c r="AR7" s="413"/>
      <c r="AS7" s="413"/>
      <c r="AT7" s="413"/>
      <c r="AU7" s="413"/>
      <c r="AV7" s="413"/>
      <c r="AW7" s="413"/>
      <c r="AX7" s="413"/>
      <c r="AY7" s="413"/>
      <c r="AZ7" s="413"/>
      <c r="BA7" s="413"/>
      <c r="BB7" s="413"/>
      <c r="BC7" s="413"/>
      <c r="BD7" s="413"/>
      <c r="BE7" s="413"/>
      <c r="BF7" s="413"/>
      <c r="BG7" s="413"/>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c r="CT7" s="413"/>
    </row>
    <row r="8" spans="1:98">
      <c r="A8" s="948" t="s">
        <v>1090</v>
      </c>
      <c r="B8" s="946"/>
      <c r="C8" s="947"/>
      <c r="D8" s="391"/>
      <c r="E8" s="380"/>
      <c r="F8" s="380"/>
      <c r="G8" s="380"/>
      <c r="H8" s="380"/>
      <c r="I8" s="380"/>
      <c r="J8" s="380"/>
      <c r="K8" s="380"/>
      <c r="L8" s="381"/>
      <c r="M8" s="381"/>
      <c r="N8" s="381"/>
      <c r="O8" s="381"/>
      <c r="P8" s="381"/>
      <c r="Q8" s="381"/>
      <c r="R8" s="381"/>
      <c r="S8" s="381"/>
      <c r="T8" s="381"/>
      <c r="U8" s="381"/>
      <c r="V8" s="381"/>
      <c r="W8" s="381"/>
      <c r="X8" s="381"/>
      <c r="Y8" s="381"/>
      <c r="Z8" s="384"/>
      <c r="AA8" s="431"/>
      <c r="AB8" s="441"/>
      <c r="AC8" s="442"/>
      <c r="AD8" s="443"/>
      <c r="AE8" s="444"/>
      <c r="AF8" s="445" t="s">
        <v>15</v>
      </c>
      <c r="AG8" s="446" t="s">
        <v>16</v>
      </c>
      <c r="AH8" s="446" t="s">
        <v>17</v>
      </c>
      <c r="AI8" s="446" t="s">
        <v>18</v>
      </c>
      <c r="AJ8" s="446" t="s">
        <v>19</v>
      </c>
      <c r="AK8" s="446" t="s">
        <v>20</v>
      </c>
      <c r="AL8" s="446" t="s">
        <v>21</v>
      </c>
      <c r="AM8" s="446" t="s">
        <v>22</v>
      </c>
      <c r="AN8" s="446" t="s">
        <v>23</v>
      </c>
      <c r="AO8" s="446" t="s">
        <v>24</v>
      </c>
      <c r="AP8" s="446" t="s">
        <v>25</v>
      </c>
      <c r="AQ8" s="446" t="s">
        <v>26</v>
      </c>
      <c r="AR8" s="446" t="s">
        <v>217</v>
      </c>
      <c r="AS8" s="446" t="s">
        <v>223</v>
      </c>
      <c r="AT8" s="446" t="s">
        <v>227</v>
      </c>
      <c r="AU8" s="446" t="s">
        <v>231</v>
      </c>
      <c r="AV8" s="446" t="s">
        <v>236</v>
      </c>
      <c r="AW8" s="446" t="s">
        <v>240</v>
      </c>
      <c r="AX8" s="446" t="s">
        <v>244</v>
      </c>
      <c r="AY8" s="446" t="s">
        <v>249</v>
      </c>
      <c r="AZ8" s="446" t="s">
        <v>252</v>
      </c>
      <c r="BA8" s="413"/>
      <c r="BB8" s="447" t="str">
        <f>AG8</f>
        <v>T1</v>
      </c>
      <c r="BC8" s="447" t="str">
        <f t="shared" ref="BC8:BT8" si="18">AH8</f>
        <v>T2</v>
      </c>
      <c r="BD8" s="447" t="str">
        <f t="shared" si="18"/>
        <v>T3</v>
      </c>
      <c r="BE8" s="447" t="str">
        <f t="shared" si="18"/>
        <v>T4</v>
      </c>
      <c r="BF8" s="447" t="str">
        <f t="shared" si="18"/>
        <v>T5</v>
      </c>
      <c r="BG8" s="447" t="str">
        <f t="shared" si="18"/>
        <v>T6</v>
      </c>
      <c r="BH8" s="447" t="str">
        <f t="shared" si="18"/>
        <v>T7</v>
      </c>
      <c r="BI8" s="447" t="str">
        <f t="shared" si="18"/>
        <v>T8</v>
      </c>
      <c r="BJ8" s="447" t="str">
        <f t="shared" si="18"/>
        <v>T9</v>
      </c>
      <c r="BK8" s="447" t="str">
        <f t="shared" si="18"/>
        <v>T10</v>
      </c>
      <c r="BL8" s="447" t="str">
        <f t="shared" si="18"/>
        <v>T11</v>
      </c>
      <c r="BM8" s="447" t="str">
        <f t="shared" si="18"/>
        <v>T12</v>
      </c>
      <c r="BN8" s="447" t="str">
        <f t="shared" si="18"/>
        <v>T13</v>
      </c>
      <c r="BO8" s="447" t="str">
        <f t="shared" si="18"/>
        <v>T14</v>
      </c>
      <c r="BP8" s="447" t="str">
        <f t="shared" si="18"/>
        <v>T15</v>
      </c>
      <c r="BQ8" s="447" t="str">
        <f t="shared" si="18"/>
        <v>T16</v>
      </c>
      <c r="BR8" s="447" t="str">
        <f t="shared" si="18"/>
        <v>T17</v>
      </c>
      <c r="BS8" s="447" t="str">
        <f t="shared" si="18"/>
        <v>T18</v>
      </c>
      <c r="BT8" s="447" t="str">
        <f t="shared" si="18"/>
        <v>T19</v>
      </c>
      <c r="BU8" s="447" t="str">
        <f>AZ8</f>
        <v>T20</v>
      </c>
      <c r="BV8" s="413"/>
      <c r="BW8" s="447" t="s">
        <v>16</v>
      </c>
      <c r="BX8" s="447" t="s">
        <v>17</v>
      </c>
      <c r="BY8" s="447" t="s">
        <v>18</v>
      </c>
      <c r="BZ8" s="447" t="s">
        <v>19</v>
      </c>
      <c r="CA8" s="447" t="s">
        <v>20</v>
      </c>
      <c r="CB8" s="447" t="s">
        <v>21</v>
      </c>
      <c r="CC8" s="447" t="s">
        <v>22</v>
      </c>
      <c r="CD8" s="447" t="s">
        <v>23</v>
      </c>
      <c r="CE8" s="447" t="s">
        <v>24</v>
      </c>
      <c r="CF8" s="447" t="s">
        <v>25</v>
      </c>
      <c r="CG8" s="447" t="s">
        <v>26</v>
      </c>
      <c r="CH8" s="447" t="s">
        <v>217</v>
      </c>
      <c r="CI8" s="447" t="s">
        <v>223</v>
      </c>
      <c r="CJ8" s="447" t="s">
        <v>227</v>
      </c>
      <c r="CK8" s="447" t="s">
        <v>231</v>
      </c>
      <c r="CL8" s="447" t="s">
        <v>236</v>
      </c>
      <c r="CM8" s="447" t="s">
        <v>240</v>
      </c>
      <c r="CN8" s="447" t="s">
        <v>244</v>
      </c>
      <c r="CO8" s="447" t="s">
        <v>249</v>
      </c>
      <c r="CP8" s="447" t="s">
        <v>252</v>
      </c>
      <c r="CQ8" s="413"/>
      <c r="CR8" s="413"/>
      <c r="CS8" s="413"/>
      <c r="CT8" s="413"/>
    </row>
    <row r="9" spans="1:98" ht="15.75" thickBot="1">
      <c r="A9" s="994" t="s">
        <v>826</v>
      </c>
      <c r="B9" s="995"/>
      <c r="C9" s="996"/>
      <c r="D9" s="448" t="str">
        <f t="shared" ref="D9:Z9" si="19">IF(AND(D4&lt;&gt;1,D8&lt;&gt;""),"Le tènement ne doit être saisi que pour l'opération 1",IF(AND(D4=1,D8=""),"Vous devez indiquer un ténement!",""))</f>
        <v/>
      </c>
      <c r="E9" s="449" t="str">
        <f t="shared" si="19"/>
        <v/>
      </c>
      <c r="F9" s="449" t="str">
        <f t="shared" si="19"/>
        <v/>
      </c>
      <c r="G9" s="449" t="str">
        <f t="shared" si="19"/>
        <v/>
      </c>
      <c r="H9" s="449" t="str">
        <f t="shared" si="19"/>
        <v/>
      </c>
      <c r="I9" s="449" t="str">
        <f t="shared" si="19"/>
        <v/>
      </c>
      <c r="J9" s="449" t="str">
        <f t="shared" si="19"/>
        <v/>
      </c>
      <c r="K9" s="449" t="str">
        <f t="shared" si="19"/>
        <v/>
      </c>
      <c r="L9" s="449" t="str">
        <f t="shared" si="19"/>
        <v/>
      </c>
      <c r="M9" s="449" t="str">
        <f t="shared" si="19"/>
        <v/>
      </c>
      <c r="N9" s="449" t="str">
        <f t="shared" si="19"/>
        <v/>
      </c>
      <c r="O9" s="449" t="str">
        <f t="shared" si="19"/>
        <v/>
      </c>
      <c r="P9" s="449" t="str">
        <f t="shared" si="19"/>
        <v/>
      </c>
      <c r="Q9" s="449" t="str">
        <f t="shared" si="19"/>
        <v/>
      </c>
      <c r="R9" s="449" t="str">
        <f t="shared" si="19"/>
        <v/>
      </c>
      <c r="S9" s="449" t="str">
        <f t="shared" si="19"/>
        <v/>
      </c>
      <c r="T9" s="449" t="str">
        <f t="shared" si="19"/>
        <v/>
      </c>
      <c r="U9" s="449" t="str">
        <f t="shared" si="19"/>
        <v/>
      </c>
      <c r="V9" s="449" t="str">
        <f t="shared" si="19"/>
        <v/>
      </c>
      <c r="W9" s="449" t="str">
        <f t="shared" si="19"/>
        <v/>
      </c>
      <c r="X9" s="449" t="str">
        <f t="shared" si="19"/>
        <v/>
      </c>
      <c r="Y9" s="449" t="str">
        <f t="shared" si="19"/>
        <v/>
      </c>
      <c r="Z9" s="450" t="str">
        <f t="shared" si="19"/>
        <v/>
      </c>
      <c r="AA9" s="440"/>
      <c r="AB9" s="441"/>
      <c r="AC9" s="442"/>
      <c r="AD9" s="443"/>
      <c r="AE9" s="444"/>
      <c r="AF9" s="445"/>
      <c r="AG9" s="451" t="s">
        <v>8</v>
      </c>
      <c r="AH9" s="451"/>
      <c r="AI9" s="451"/>
      <c r="AJ9" s="451"/>
      <c r="AK9" s="451"/>
      <c r="AL9" s="451"/>
      <c r="AM9" s="451"/>
      <c r="AN9" s="451"/>
      <c r="AO9" s="451"/>
      <c r="AP9" s="451"/>
      <c r="AQ9" s="451"/>
      <c r="AR9" s="451"/>
      <c r="AS9" s="451"/>
      <c r="AT9" s="451"/>
      <c r="AU9" s="451"/>
      <c r="AV9" s="451"/>
      <c r="AW9" s="451"/>
      <c r="AX9" s="451"/>
      <c r="AY9" s="451"/>
      <c r="AZ9" s="451"/>
      <c r="BA9" s="447" t="s">
        <v>1079</v>
      </c>
      <c r="BB9" s="452" t="s">
        <v>1080</v>
      </c>
      <c r="BC9" s="452"/>
      <c r="BD9" s="452"/>
      <c r="BE9" s="452"/>
      <c r="BF9" s="452"/>
      <c r="BG9" s="452"/>
      <c r="BH9" s="452"/>
      <c r="BI9" s="452"/>
      <c r="BJ9" s="452"/>
      <c r="BK9" s="452"/>
      <c r="BL9" s="452"/>
      <c r="BM9" s="452"/>
      <c r="BN9" s="452"/>
      <c r="BO9" s="452"/>
      <c r="BP9" s="452"/>
      <c r="BQ9" s="452"/>
      <c r="BR9" s="452"/>
      <c r="BS9" s="452"/>
      <c r="BT9" s="452"/>
      <c r="BU9" s="452"/>
      <c r="BV9" s="447" t="s">
        <v>1081</v>
      </c>
      <c r="BW9" s="453" t="s">
        <v>1082</v>
      </c>
      <c r="BX9" s="453"/>
      <c r="BY9" s="453"/>
      <c r="BZ9" s="453"/>
      <c r="CA9" s="453"/>
      <c r="CB9" s="453"/>
      <c r="CC9" s="453"/>
      <c r="CD9" s="453"/>
      <c r="CE9" s="453"/>
      <c r="CF9" s="453"/>
      <c r="CG9" s="453"/>
      <c r="CH9" s="453"/>
      <c r="CI9" s="453"/>
      <c r="CJ9" s="453"/>
      <c r="CK9" s="453"/>
      <c r="CL9" s="453"/>
      <c r="CM9" s="453"/>
      <c r="CN9" s="453"/>
      <c r="CO9" s="453"/>
      <c r="CP9" s="453"/>
      <c r="CQ9" s="447" t="s">
        <v>1143</v>
      </c>
      <c r="CR9" s="413"/>
      <c r="CS9" s="413"/>
      <c r="CT9" s="413"/>
    </row>
    <row r="10" spans="1:98">
      <c r="A10" s="988" t="s">
        <v>1127</v>
      </c>
      <c r="B10" s="989"/>
      <c r="C10" s="990"/>
      <c r="D10" s="752"/>
      <c r="E10" s="980"/>
      <c r="F10" s="981"/>
      <c r="G10" s="981"/>
      <c r="H10" s="981"/>
      <c r="I10" s="981"/>
      <c r="J10" s="981"/>
      <c r="K10" s="981"/>
      <c r="L10" s="981"/>
      <c r="M10" s="981"/>
      <c r="N10" s="981"/>
      <c r="O10" s="981"/>
      <c r="P10" s="981"/>
      <c r="Q10" s="981"/>
      <c r="R10" s="981"/>
      <c r="S10" s="981"/>
      <c r="T10" s="981"/>
      <c r="U10" s="981"/>
      <c r="V10" s="981"/>
      <c r="W10" s="981"/>
      <c r="X10" s="981"/>
      <c r="Y10" s="981"/>
      <c r="Z10" s="982"/>
      <c r="AA10" s="454"/>
      <c r="AB10" s="441"/>
      <c r="AC10" s="442"/>
      <c r="AD10" s="443"/>
      <c r="AE10" s="444"/>
      <c r="AF10" s="455">
        <f t="shared" ref="AF10:AF31" si="20">B20</f>
        <v>0</v>
      </c>
      <c r="AG10" s="456">
        <f t="shared" ref="AG10:AZ22" si="21">SUMIFS($D20:$Z20, $D$8:$Z$8, AG$8, $D$4:$Z$4, 1)</f>
        <v>0</v>
      </c>
      <c r="AH10" s="456">
        <f t="shared" si="21"/>
        <v>0</v>
      </c>
      <c r="AI10" s="456">
        <f t="shared" si="21"/>
        <v>0</v>
      </c>
      <c r="AJ10" s="456">
        <f t="shared" si="21"/>
        <v>0</v>
      </c>
      <c r="AK10" s="456">
        <f t="shared" si="21"/>
        <v>0</v>
      </c>
      <c r="AL10" s="456">
        <f t="shared" si="21"/>
        <v>0</v>
      </c>
      <c r="AM10" s="456">
        <f t="shared" si="21"/>
        <v>0</v>
      </c>
      <c r="AN10" s="456">
        <f t="shared" si="21"/>
        <v>0</v>
      </c>
      <c r="AO10" s="456">
        <f t="shared" si="21"/>
        <v>0</v>
      </c>
      <c r="AP10" s="456">
        <f t="shared" si="21"/>
        <v>0</v>
      </c>
      <c r="AQ10" s="456">
        <f t="shared" si="21"/>
        <v>0</v>
      </c>
      <c r="AR10" s="456">
        <f t="shared" si="21"/>
        <v>0</v>
      </c>
      <c r="AS10" s="456">
        <f t="shared" si="21"/>
        <v>0</v>
      </c>
      <c r="AT10" s="456">
        <f t="shared" si="21"/>
        <v>0</v>
      </c>
      <c r="AU10" s="456">
        <f t="shared" si="21"/>
        <v>0</v>
      </c>
      <c r="AV10" s="456">
        <f t="shared" si="21"/>
        <v>0</v>
      </c>
      <c r="AW10" s="456">
        <f t="shared" si="21"/>
        <v>0</v>
      </c>
      <c r="AX10" s="456">
        <f t="shared" si="21"/>
        <v>0</v>
      </c>
      <c r="AY10" s="456">
        <f t="shared" si="21"/>
        <v>0</v>
      </c>
      <c r="AZ10" s="456">
        <f t="shared" si="21"/>
        <v>0</v>
      </c>
      <c r="BA10" s="457">
        <f>SUM(AG10:AZ10)</f>
        <v>0</v>
      </c>
      <c r="BB10" s="458">
        <f t="shared" ref="BB10:BU22" si="22">SUMIFS($D20:$Z20, $D$8:$Z$8, AG$8, $D$4:$Z$4, "2f")</f>
        <v>0</v>
      </c>
      <c r="BC10" s="458">
        <f t="shared" si="22"/>
        <v>0</v>
      </c>
      <c r="BD10" s="458">
        <f t="shared" si="22"/>
        <v>0</v>
      </c>
      <c r="BE10" s="458">
        <f t="shared" si="22"/>
        <v>0</v>
      </c>
      <c r="BF10" s="458">
        <f t="shared" si="22"/>
        <v>0</v>
      </c>
      <c r="BG10" s="458">
        <f t="shared" si="22"/>
        <v>0</v>
      </c>
      <c r="BH10" s="458">
        <f t="shared" si="22"/>
        <v>0</v>
      </c>
      <c r="BI10" s="458">
        <f t="shared" si="22"/>
        <v>0</v>
      </c>
      <c r="BJ10" s="458">
        <f t="shared" si="22"/>
        <v>0</v>
      </c>
      <c r="BK10" s="458">
        <f t="shared" si="22"/>
        <v>0</v>
      </c>
      <c r="BL10" s="458">
        <f t="shared" si="22"/>
        <v>0</v>
      </c>
      <c r="BM10" s="458">
        <f t="shared" si="22"/>
        <v>0</v>
      </c>
      <c r="BN10" s="458">
        <f t="shared" si="22"/>
        <v>0</v>
      </c>
      <c r="BO10" s="458">
        <f t="shared" si="22"/>
        <v>0</v>
      </c>
      <c r="BP10" s="458">
        <f t="shared" si="22"/>
        <v>0</v>
      </c>
      <c r="BQ10" s="458">
        <f t="shared" si="22"/>
        <v>0</v>
      </c>
      <c r="BR10" s="458">
        <f t="shared" si="22"/>
        <v>0</v>
      </c>
      <c r="BS10" s="458">
        <f t="shared" si="22"/>
        <v>0</v>
      </c>
      <c r="BT10" s="458">
        <f t="shared" si="22"/>
        <v>0</v>
      </c>
      <c r="BU10" s="458">
        <f t="shared" si="22"/>
        <v>0</v>
      </c>
      <c r="BV10" s="459">
        <f>SUM(BB10:BU10)</f>
        <v>0</v>
      </c>
      <c r="BW10" s="460">
        <f t="shared" ref="BW10:CP22" si="23">SUMIFS($D20:$Z20, $D$8:$Z$8, AG$8, $D$4:$Z$4, "2s")</f>
        <v>0</v>
      </c>
      <c r="BX10" s="460">
        <f t="shared" si="23"/>
        <v>0</v>
      </c>
      <c r="BY10" s="460">
        <f t="shared" si="23"/>
        <v>0</v>
      </c>
      <c r="BZ10" s="460">
        <f t="shared" si="23"/>
        <v>0</v>
      </c>
      <c r="CA10" s="460">
        <f t="shared" si="23"/>
        <v>0</v>
      </c>
      <c r="CB10" s="460">
        <f t="shared" si="23"/>
        <v>0</v>
      </c>
      <c r="CC10" s="460">
        <f t="shared" si="23"/>
        <v>0</v>
      </c>
      <c r="CD10" s="460">
        <f t="shared" si="23"/>
        <v>0</v>
      </c>
      <c r="CE10" s="460">
        <f t="shared" si="23"/>
        <v>0</v>
      </c>
      <c r="CF10" s="460">
        <f t="shared" si="23"/>
        <v>0</v>
      </c>
      <c r="CG10" s="460">
        <f t="shared" si="23"/>
        <v>0</v>
      </c>
      <c r="CH10" s="460">
        <f t="shared" si="23"/>
        <v>0</v>
      </c>
      <c r="CI10" s="460">
        <f t="shared" si="23"/>
        <v>0</v>
      </c>
      <c r="CJ10" s="460">
        <f t="shared" si="23"/>
        <v>0</v>
      </c>
      <c r="CK10" s="460">
        <f t="shared" si="23"/>
        <v>0</v>
      </c>
      <c r="CL10" s="460">
        <f t="shared" si="23"/>
        <v>0</v>
      </c>
      <c r="CM10" s="460">
        <f t="shared" si="23"/>
        <v>0</v>
      </c>
      <c r="CN10" s="460">
        <f t="shared" si="23"/>
        <v>0</v>
      </c>
      <c r="CO10" s="460">
        <f t="shared" si="23"/>
        <v>0</v>
      </c>
      <c r="CP10" s="460">
        <f t="shared" si="23"/>
        <v>0</v>
      </c>
      <c r="CQ10" s="459">
        <f>SUM(BW10:CP10)</f>
        <v>0</v>
      </c>
      <c r="CR10" s="413"/>
      <c r="CS10" s="413"/>
      <c r="CT10" s="413"/>
    </row>
    <row r="11" spans="1:98">
      <c r="A11" s="939" t="s">
        <v>1128</v>
      </c>
      <c r="B11" s="940"/>
      <c r="C11" s="941"/>
      <c r="D11" s="753"/>
      <c r="E11" s="961"/>
      <c r="F11" s="962"/>
      <c r="G11" s="962"/>
      <c r="H11" s="962"/>
      <c r="I11" s="962"/>
      <c r="J11" s="962"/>
      <c r="K11" s="962"/>
      <c r="L11" s="962"/>
      <c r="M11" s="962"/>
      <c r="N11" s="962"/>
      <c r="O11" s="962"/>
      <c r="P11" s="962"/>
      <c r="Q11" s="962"/>
      <c r="R11" s="962"/>
      <c r="S11" s="962"/>
      <c r="T11" s="962"/>
      <c r="U11" s="962"/>
      <c r="V11" s="962"/>
      <c r="W11" s="962"/>
      <c r="X11" s="962"/>
      <c r="Y11" s="962"/>
      <c r="Z11" s="963"/>
      <c r="AA11" s="454"/>
      <c r="AB11" s="441"/>
      <c r="AC11" s="442"/>
      <c r="AD11" s="443"/>
      <c r="AE11" s="444"/>
      <c r="AF11" s="455">
        <f t="shared" si="20"/>
        <v>0</v>
      </c>
      <c r="AG11" s="456">
        <f t="shared" si="21"/>
        <v>0</v>
      </c>
      <c r="AH11" s="456">
        <f t="shared" si="21"/>
        <v>0</v>
      </c>
      <c r="AI11" s="456">
        <f t="shared" si="21"/>
        <v>0</v>
      </c>
      <c r="AJ11" s="456">
        <f t="shared" si="21"/>
        <v>0</v>
      </c>
      <c r="AK11" s="456">
        <f t="shared" si="21"/>
        <v>0</v>
      </c>
      <c r="AL11" s="456">
        <f t="shared" si="21"/>
        <v>0</v>
      </c>
      <c r="AM11" s="456">
        <f t="shared" si="21"/>
        <v>0</v>
      </c>
      <c r="AN11" s="456">
        <f t="shared" si="21"/>
        <v>0</v>
      </c>
      <c r="AO11" s="456">
        <f t="shared" si="21"/>
        <v>0</v>
      </c>
      <c r="AP11" s="456">
        <f t="shared" si="21"/>
        <v>0</v>
      </c>
      <c r="AQ11" s="456">
        <f t="shared" si="21"/>
        <v>0</v>
      </c>
      <c r="AR11" s="456">
        <f t="shared" si="21"/>
        <v>0</v>
      </c>
      <c r="AS11" s="456">
        <f t="shared" si="21"/>
        <v>0</v>
      </c>
      <c r="AT11" s="456">
        <f t="shared" si="21"/>
        <v>0</v>
      </c>
      <c r="AU11" s="456">
        <f t="shared" si="21"/>
        <v>0</v>
      </c>
      <c r="AV11" s="456">
        <f t="shared" si="21"/>
        <v>0</v>
      </c>
      <c r="AW11" s="456">
        <f t="shared" si="21"/>
        <v>0</v>
      </c>
      <c r="AX11" s="456">
        <f t="shared" si="21"/>
        <v>0</v>
      </c>
      <c r="AY11" s="456">
        <f t="shared" si="21"/>
        <v>0</v>
      </c>
      <c r="AZ11" s="456">
        <f t="shared" si="21"/>
        <v>0</v>
      </c>
      <c r="BA11" s="457">
        <f t="shared" ref="BA11:BA31" si="24">SUM(AG11:AZ11)</f>
        <v>0</v>
      </c>
      <c r="BB11" s="458">
        <f t="shared" si="22"/>
        <v>0</v>
      </c>
      <c r="BC11" s="458">
        <f t="shared" si="22"/>
        <v>0</v>
      </c>
      <c r="BD11" s="458">
        <f t="shared" si="22"/>
        <v>0</v>
      </c>
      <c r="BE11" s="458">
        <f t="shared" si="22"/>
        <v>0</v>
      </c>
      <c r="BF11" s="458">
        <f t="shared" si="22"/>
        <v>0</v>
      </c>
      <c r="BG11" s="458">
        <f t="shared" si="22"/>
        <v>0</v>
      </c>
      <c r="BH11" s="458">
        <f t="shared" si="22"/>
        <v>0</v>
      </c>
      <c r="BI11" s="458">
        <f t="shared" si="22"/>
        <v>0</v>
      </c>
      <c r="BJ11" s="458">
        <f t="shared" si="22"/>
        <v>0</v>
      </c>
      <c r="BK11" s="458">
        <f t="shared" si="22"/>
        <v>0</v>
      </c>
      <c r="BL11" s="458">
        <f t="shared" si="22"/>
        <v>0</v>
      </c>
      <c r="BM11" s="458">
        <f t="shared" si="22"/>
        <v>0</v>
      </c>
      <c r="BN11" s="458">
        <f t="shared" si="22"/>
        <v>0</v>
      </c>
      <c r="BO11" s="458">
        <f t="shared" si="22"/>
        <v>0</v>
      </c>
      <c r="BP11" s="458">
        <f t="shared" si="22"/>
        <v>0</v>
      </c>
      <c r="BQ11" s="458">
        <f t="shared" si="22"/>
        <v>0</v>
      </c>
      <c r="BR11" s="458">
        <f t="shared" si="22"/>
        <v>0</v>
      </c>
      <c r="BS11" s="458">
        <f t="shared" si="22"/>
        <v>0</v>
      </c>
      <c r="BT11" s="458">
        <f t="shared" si="22"/>
        <v>0</v>
      </c>
      <c r="BU11" s="458">
        <f t="shared" si="22"/>
        <v>0</v>
      </c>
      <c r="BV11" s="459">
        <f t="shared" ref="BV11:BV31" si="25">SUM(BB11:BU11)</f>
        <v>0</v>
      </c>
      <c r="BW11" s="460">
        <f t="shared" si="23"/>
        <v>0</v>
      </c>
      <c r="BX11" s="460">
        <f t="shared" si="23"/>
        <v>0</v>
      </c>
      <c r="BY11" s="460">
        <f t="shared" si="23"/>
        <v>0</v>
      </c>
      <c r="BZ11" s="460">
        <f t="shared" si="23"/>
        <v>0</v>
      </c>
      <c r="CA11" s="460">
        <f t="shared" si="23"/>
        <v>0</v>
      </c>
      <c r="CB11" s="460">
        <f t="shared" si="23"/>
        <v>0</v>
      </c>
      <c r="CC11" s="460">
        <f t="shared" si="23"/>
        <v>0</v>
      </c>
      <c r="CD11" s="460">
        <f t="shared" si="23"/>
        <v>0</v>
      </c>
      <c r="CE11" s="460">
        <f t="shared" si="23"/>
        <v>0</v>
      </c>
      <c r="CF11" s="460">
        <f t="shared" si="23"/>
        <v>0</v>
      </c>
      <c r="CG11" s="460">
        <f t="shared" si="23"/>
        <v>0</v>
      </c>
      <c r="CH11" s="460">
        <f t="shared" si="23"/>
        <v>0</v>
      </c>
      <c r="CI11" s="460">
        <f t="shared" si="23"/>
        <v>0</v>
      </c>
      <c r="CJ11" s="460">
        <f t="shared" si="23"/>
        <v>0</v>
      </c>
      <c r="CK11" s="460">
        <f t="shared" si="23"/>
        <v>0</v>
      </c>
      <c r="CL11" s="460">
        <f t="shared" si="23"/>
        <v>0</v>
      </c>
      <c r="CM11" s="460">
        <f t="shared" si="23"/>
        <v>0</v>
      </c>
      <c r="CN11" s="460">
        <f>SUMIFS($D21:$Z21, $D$8:$Z$8, AX$8, $D$4:$Z$4, "2s")</f>
        <v>0</v>
      </c>
      <c r="CO11" s="460">
        <f t="shared" si="23"/>
        <v>0</v>
      </c>
      <c r="CP11" s="460">
        <f t="shared" si="23"/>
        <v>0</v>
      </c>
      <c r="CQ11" s="459">
        <f t="shared" ref="CQ11:CQ31" si="26">SUM(BW11:CP11)</f>
        <v>0</v>
      </c>
      <c r="CR11" s="413"/>
      <c r="CS11" s="413"/>
      <c r="CT11" s="413"/>
    </row>
    <row r="12" spans="1:98" ht="15.75" thickBot="1">
      <c r="A12" s="952" t="s">
        <v>1129</v>
      </c>
      <c r="B12" s="953"/>
      <c r="C12" s="954"/>
      <c r="D12" s="749"/>
      <c r="E12" s="750"/>
      <c r="F12" s="750"/>
      <c r="G12" s="750"/>
      <c r="H12" s="750"/>
      <c r="I12" s="750"/>
      <c r="J12" s="750"/>
      <c r="K12" s="750"/>
      <c r="L12" s="750"/>
      <c r="M12" s="750"/>
      <c r="N12" s="750"/>
      <c r="O12" s="750"/>
      <c r="P12" s="750"/>
      <c r="Q12" s="750"/>
      <c r="R12" s="750"/>
      <c r="S12" s="750"/>
      <c r="T12" s="750"/>
      <c r="U12" s="750"/>
      <c r="V12" s="750"/>
      <c r="W12" s="750"/>
      <c r="X12" s="750"/>
      <c r="Y12" s="750"/>
      <c r="Z12" s="751"/>
      <c r="AA12" s="454"/>
      <c r="AB12" s="441"/>
      <c r="AC12" s="442"/>
      <c r="AD12" s="443"/>
      <c r="AE12" s="444"/>
      <c r="AF12" s="455">
        <f t="shared" si="20"/>
        <v>0</v>
      </c>
      <c r="AG12" s="456">
        <f t="shared" si="21"/>
        <v>0</v>
      </c>
      <c r="AH12" s="456">
        <f t="shared" si="21"/>
        <v>0</v>
      </c>
      <c r="AI12" s="456">
        <f t="shared" si="21"/>
        <v>0</v>
      </c>
      <c r="AJ12" s="456">
        <f t="shared" si="21"/>
        <v>0</v>
      </c>
      <c r="AK12" s="456">
        <f t="shared" si="21"/>
        <v>0</v>
      </c>
      <c r="AL12" s="456">
        <f t="shared" si="21"/>
        <v>0</v>
      </c>
      <c r="AM12" s="456">
        <f t="shared" si="21"/>
        <v>0</v>
      </c>
      <c r="AN12" s="456">
        <f t="shared" si="21"/>
        <v>0</v>
      </c>
      <c r="AO12" s="456">
        <f t="shared" si="21"/>
        <v>0</v>
      </c>
      <c r="AP12" s="456">
        <f t="shared" si="21"/>
        <v>0</v>
      </c>
      <c r="AQ12" s="456">
        <f t="shared" si="21"/>
        <v>0</v>
      </c>
      <c r="AR12" s="456">
        <f t="shared" si="21"/>
        <v>0</v>
      </c>
      <c r="AS12" s="456">
        <f t="shared" si="21"/>
        <v>0</v>
      </c>
      <c r="AT12" s="456">
        <f t="shared" si="21"/>
        <v>0</v>
      </c>
      <c r="AU12" s="456">
        <f t="shared" si="21"/>
        <v>0</v>
      </c>
      <c r="AV12" s="456">
        <f t="shared" si="21"/>
        <v>0</v>
      </c>
      <c r="AW12" s="456">
        <f t="shared" si="21"/>
        <v>0</v>
      </c>
      <c r="AX12" s="456">
        <f t="shared" si="21"/>
        <v>0</v>
      </c>
      <c r="AY12" s="456">
        <f t="shared" si="21"/>
        <v>0</v>
      </c>
      <c r="AZ12" s="456">
        <f t="shared" si="21"/>
        <v>0</v>
      </c>
      <c r="BA12" s="457">
        <f t="shared" si="24"/>
        <v>0</v>
      </c>
      <c r="BB12" s="458">
        <f t="shared" si="22"/>
        <v>0</v>
      </c>
      <c r="BC12" s="458">
        <f t="shared" si="22"/>
        <v>0</v>
      </c>
      <c r="BD12" s="458">
        <f t="shared" si="22"/>
        <v>0</v>
      </c>
      <c r="BE12" s="458">
        <f t="shared" si="22"/>
        <v>0</v>
      </c>
      <c r="BF12" s="458">
        <f t="shared" si="22"/>
        <v>0</v>
      </c>
      <c r="BG12" s="458">
        <f t="shared" si="22"/>
        <v>0</v>
      </c>
      <c r="BH12" s="458">
        <f t="shared" si="22"/>
        <v>0</v>
      </c>
      <c r="BI12" s="458">
        <f t="shared" si="22"/>
        <v>0</v>
      </c>
      <c r="BJ12" s="458">
        <f t="shared" si="22"/>
        <v>0</v>
      </c>
      <c r="BK12" s="458">
        <f t="shared" si="22"/>
        <v>0</v>
      </c>
      <c r="BL12" s="458">
        <f t="shared" si="22"/>
        <v>0</v>
      </c>
      <c r="BM12" s="458">
        <f t="shared" si="22"/>
        <v>0</v>
      </c>
      <c r="BN12" s="458">
        <f t="shared" si="22"/>
        <v>0</v>
      </c>
      <c r="BO12" s="458">
        <f t="shared" si="22"/>
        <v>0</v>
      </c>
      <c r="BP12" s="458">
        <f t="shared" si="22"/>
        <v>0</v>
      </c>
      <c r="BQ12" s="458">
        <f t="shared" si="22"/>
        <v>0</v>
      </c>
      <c r="BR12" s="458">
        <f t="shared" si="22"/>
        <v>0</v>
      </c>
      <c r="BS12" s="458">
        <f t="shared" si="22"/>
        <v>0</v>
      </c>
      <c r="BT12" s="458">
        <f t="shared" si="22"/>
        <v>0</v>
      </c>
      <c r="BU12" s="458">
        <f t="shared" si="22"/>
        <v>0</v>
      </c>
      <c r="BV12" s="459">
        <f t="shared" si="25"/>
        <v>0</v>
      </c>
      <c r="BW12" s="460">
        <f t="shared" si="23"/>
        <v>0</v>
      </c>
      <c r="BX12" s="460">
        <f t="shared" si="23"/>
        <v>0</v>
      </c>
      <c r="BY12" s="460">
        <f t="shared" si="23"/>
        <v>0</v>
      </c>
      <c r="BZ12" s="460">
        <f t="shared" si="23"/>
        <v>0</v>
      </c>
      <c r="CA12" s="460">
        <f t="shared" si="23"/>
        <v>0</v>
      </c>
      <c r="CB12" s="460">
        <f t="shared" si="23"/>
        <v>0</v>
      </c>
      <c r="CC12" s="460">
        <f t="shared" si="23"/>
        <v>0</v>
      </c>
      <c r="CD12" s="460">
        <f t="shared" si="23"/>
        <v>0</v>
      </c>
      <c r="CE12" s="460">
        <f t="shared" si="23"/>
        <v>0</v>
      </c>
      <c r="CF12" s="460">
        <f t="shared" si="23"/>
        <v>0</v>
      </c>
      <c r="CG12" s="460">
        <f t="shared" si="23"/>
        <v>0</v>
      </c>
      <c r="CH12" s="460">
        <f t="shared" si="23"/>
        <v>0</v>
      </c>
      <c r="CI12" s="460">
        <f t="shared" si="23"/>
        <v>0</v>
      </c>
      <c r="CJ12" s="460">
        <f t="shared" si="23"/>
        <v>0</v>
      </c>
      <c r="CK12" s="460">
        <f t="shared" si="23"/>
        <v>0</v>
      </c>
      <c r="CL12" s="460">
        <f t="shared" si="23"/>
        <v>0</v>
      </c>
      <c r="CM12" s="460">
        <f t="shared" si="23"/>
        <v>0</v>
      </c>
      <c r="CN12" s="460">
        <f t="shared" si="23"/>
        <v>0</v>
      </c>
      <c r="CO12" s="460">
        <f t="shared" si="23"/>
        <v>0</v>
      </c>
      <c r="CP12" s="460">
        <f t="shared" si="23"/>
        <v>0</v>
      </c>
      <c r="CQ12" s="459">
        <f t="shared" si="26"/>
        <v>0</v>
      </c>
      <c r="CR12" s="413"/>
      <c r="CS12" s="413"/>
      <c r="CT12" s="413"/>
    </row>
    <row r="13" spans="1:98" s="372" customFormat="1">
      <c r="A13" s="942" t="s">
        <v>1136</v>
      </c>
      <c r="B13" s="943"/>
      <c r="C13" s="944"/>
      <c r="D13" s="397"/>
      <c r="E13" s="398"/>
      <c r="F13" s="398"/>
      <c r="G13" s="398"/>
      <c r="H13" s="398"/>
      <c r="I13" s="398"/>
      <c r="J13" s="398"/>
      <c r="K13" s="398"/>
      <c r="L13" s="398"/>
      <c r="M13" s="398"/>
      <c r="N13" s="398"/>
      <c r="O13" s="398"/>
      <c r="P13" s="398"/>
      <c r="Q13" s="398"/>
      <c r="R13" s="398"/>
      <c r="S13" s="398"/>
      <c r="T13" s="398"/>
      <c r="U13" s="398"/>
      <c r="V13" s="398"/>
      <c r="W13" s="398"/>
      <c r="X13" s="398"/>
      <c r="Y13" s="398"/>
      <c r="Z13" s="399"/>
      <c r="AA13" s="461"/>
      <c r="AB13" s="462"/>
      <c r="AC13" s="463"/>
      <c r="AD13" s="464"/>
      <c r="AE13" s="465"/>
      <c r="AF13" s="466">
        <f t="shared" si="20"/>
        <v>0</v>
      </c>
      <c r="AG13" s="467">
        <f t="shared" si="21"/>
        <v>0</v>
      </c>
      <c r="AH13" s="467">
        <f t="shared" si="21"/>
        <v>0</v>
      </c>
      <c r="AI13" s="467">
        <f t="shared" si="21"/>
        <v>0</v>
      </c>
      <c r="AJ13" s="467">
        <f t="shared" si="21"/>
        <v>0</v>
      </c>
      <c r="AK13" s="467">
        <f t="shared" si="21"/>
        <v>0</v>
      </c>
      <c r="AL13" s="467">
        <f t="shared" si="21"/>
        <v>0</v>
      </c>
      <c r="AM13" s="467">
        <f t="shared" si="21"/>
        <v>0</v>
      </c>
      <c r="AN13" s="467">
        <f t="shared" si="21"/>
        <v>0</v>
      </c>
      <c r="AO13" s="467">
        <f t="shared" si="21"/>
        <v>0</v>
      </c>
      <c r="AP13" s="467">
        <f t="shared" si="21"/>
        <v>0</v>
      </c>
      <c r="AQ13" s="467">
        <f t="shared" si="21"/>
        <v>0</v>
      </c>
      <c r="AR13" s="467">
        <f t="shared" si="21"/>
        <v>0</v>
      </c>
      <c r="AS13" s="467">
        <f t="shared" si="21"/>
        <v>0</v>
      </c>
      <c r="AT13" s="467">
        <f t="shared" si="21"/>
        <v>0</v>
      </c>
      <c r="AU13" s="467">
        <f t="shared" si="21"/>
        <v>0</v>
      </c>
      <c r="AV13" s="467">
        <f t="shared" si="21"/>
        <v>0</v>
      </c>
      <c r="AW13" s="467">
        <f t="shared" si="21"/>
        <v>0</v>
      </c>
      <c r="AX13" s="467">
        <f t="shared" si="21"/>
        <v>0</v>
      </c>
      <c r="AY13" s="467">
        <f t="shared" si="21"/>
        <v>0</v>
      </c>
      <c r="AZ13" s="467">
        <f t="shared" si="21"/>
        <v>0</v>
      </c>
      <c r="BA13" s="468">
        <f t="shared" si="24"/>
        <v>0</v>
      </c>
      <c r="BB13" s="469">
        <f t="shared" si="22"/>
        <v>0</v>
      </c>
      <c r="BC13" s="469">
        <f t="shared" si="22"/>
        <v>0</v>
      </c>
      <c r="BD13" s="469">
        <f t="shared" si="22"/>
        <v>0</v>
      </c>
      <c r="BE13" s="469">
        <f t="shared" si="22"/>
        <v>0</v>
      </c>
      <c r="BF13" s="469">
        <f t="shared" si="22"/>
        <v>0</v>
      </c>
      <c r="BG13" s="469">
        <f t="shared" si="22"/>
        <v>0</v>
      </c>
      <c r="BH13" s="469">
        <f t="shared" si="22"/>
        <v>0</v>
      </c>
      <c r="BI13" s="469">
        <f t="shared" si="22"/>
        <v>0</v>
      </c>
      <c r="BJ13" s="469">
        <f t="shared" si="22"/>
        <v>0</v>
      </c>
      <c r="BK13" s="469">
        <f t="shared" si="22"/>
        <v>0</v>
      </c>
      <c r="BL13" s="469">
        <f t="shared" si="22"/>
        <v>0</v>
      </c>
      <c r="BM13" s="469">
        <f t="shared" si="22"/>
        <v>0</v>
      </c>
      <c r="BN13" s="469">
        <f t="shared" si="22"/>
        <v>0</v>
      </c>
      <c r="BO13" s="469">
        <f t="shared" si="22"/>
        <v>0</v>
      </c>
      <c r="BP13" s="469">
        <f t="shared" si="22"/>
        <v>0</v>
      </c>
      <c r="BQ13" s="469">
        <f t="shared" si="22"/>
        <v>0</v>
      </c>
      <c r="BR13" s="469">
        <f t="shared" si="22"/>
        <v>0</v>
      </c>
      <c r="BS13" s="469">
        <f t="shared" si="22"/>
        <v>0</v>
      </c>
      <c r="BT13" s="469">
        <f t="shared" si="22"/>
        <v>0</v>
      </c>
      <c r="BU13" s="469">
        <f t="shared" si="22"/>
        <v>0</v>
      </c>
      <c r="BV13" s="470">
        <f t="shared" si="25"/>
        <v>0</v>
      </c>
      <c r="BW13" s="460">
        <f t="shared" si="23"/>
        <v>0</v>
      </c>
      <c r="BX13" s="460">
        <f t="shared" si="23"/>
        <v>0</v>
      </c>
      <c r="BY13" s="460">
        <f t="shared" si="23"/>
        <v>0</v>
      </c>
      <c r="BZ13" s="460">
        <f t="shared" si="23"/>
        <v>0</v>
      </c>
      <c r="CA13" s="460">
        <f t="shared" si="23"/>
        <v>0</v>
      </c>
      <c r="CB13" s="460">
        <f t="shared" si="23"/>
        <v>0</v>
      </c>
      <c r="CC13" s="460">
        <f t="shared" si="23"/>
        <v>0</v>
      </c>
      <c r="CD13" s="460">
        <f t="shared" si="23"/>
        <v>0</v>
      </c>
      <c r="CE13" s="460">
        <f t="shared" si="23"/>
        <v>0</v>
      </c>
      <c r="CF13" s="460">
        <f t="shared" si="23"/>
        <v>0</v>
      </c>
      <c r="CG13" s="460">
        <f t="shared" si="23"/>
        <v>0</v>
      </c>
      <c r="CH13" s="460">
        <f t="shared" si="23"/>
        <v>0</v>
      </c>
      <c r="CI13" s="460">
        <f t="shared" si="23"/>
        <v>0</v>
      </c>
      <c r="CJ13" s="460">
        <f t="shared" si="23"/>
        <v>0</v>
      </c>
      <c r="CK13" s="460">
        <f t="shared" si="23"/>
        <v>0</v>
      </c>
      <c r="CL13" s="460">
        <f t="shared" si="23"/>
        <v>0</v>
      </c>
      <c r="CM13" s="460">
        <f t="shared" si="23"/>
        <v>0</v>
      </c>
      <c r="CN13" s="460">
        <f t="shared" si="23"/>
        <v>0</v>
      </c>
      <c r="CO13" s="460">
        <f t="shared" si="23"/>
        <v>0</v>
      </c>
      <c r="CP13" s="460">
        <f t="shared" si="23"/>
        <v>0</v>
      </c>
      <c r="CQ13" s="470">
        <f t="shared" si="26"/>
        <v>0</v>
      </c>
      <c r="CR13" s="471"/>
      <c r="CS13" s="471"/>
      <c r="CT13" s="471"/>
    </row>
    <row r="14" spans="1:98">
      <c r="A14" s="945" t="s">
        <v>1130</v>
      </c>
      <c r="B14" s="946"/>
      <c r="C14" s="947"/>
      <c r="D14" s="391"/>
      <c r="E14" s="380"/>
      <c r="F14" s="380"/>
      <c r="G14" s="380"/>
      <c r="H14" s="380"/>
      <c r="I14" s="380"/>
      <c r="J14" s="380"/>
      <c r="K14" s="380"/>
      <c r="L14" s="381"/>
      <c r="M14" s="381"/>
      <c r="N14" s="381"/>
      <c r="O14" s="381"/>
      <c r="P14" s="381"/>
      <c r="Q14" s="381"/>
      <c r="R14" s="381"/>
      <c r="S14" s="381"/>
      <c r="T14" s="381"/>
      <c r="U14" s="381"/>
      <c r="V14" s="381"/>
      <c r="W14" s="381"/>
      <c r="X14" s="381"/>
      <c r="Y14" s="381"/>
      <c r="Z14" s="384"/>
      <c r="AA14" s="472"/>
      <c r="AB14" s="473">
        <f>SUM(D14:Z14)</f>
        <v>0</v>
      </c>
      <c r="AC14" s="442"/>
      <c r="AD14" s="443"/>
      <c r="AE14" s="444"/>
      <c r="AF14" s="455">
        <f t="shared" si="20"/>
        <v>0</v>
      </c>
      <c r="AG14" s="456">
        <f t="shared" si="21"/>
        <v>0</v>
      </c>
      <c r="AH14" s="456">
        <f t="shared" si="21"/>
        <v>0</v>
      </c>
      <c r="AI14" s="456">
        <f t="shared" si="21"/>
        <v>0</v>
      </c>
      <c r="AJ14" s="456">
        <f t="shared" si="21"/>
        <v>0</v>
      </c>
      <c r="AK14" s="456">
        <f t="shared" si="21"/>
        <v>0</v>
      </c>
      <c r="AL14" s="456">
        <f t="shared" si="21"/>
        <v>0</v>
      </c>
      <c r="AM14" s="456">
        <f t="shared" si="21"/>
        <v>0</v>
      </c>
      <c r="AN14" s="456">
        <f t="shared" si="21"/>
        <v>0</v>
      </c>
      <c r="AO14" s="456">
        <f t="shared" si="21"/>
        <v>0</v>
      </c>
      <c r="AP14" s="456">
        <f t="shared" si="21"/>
        <v>0</v>
      </c>
      <c r="AQ14" s="456">
        <f t="shared" si="21"/>
        <v>0</v>
      </c>
      <c r="AR14" s="456">
        <f t="shared" si="21"/>
        <v>0</v>
      </c>
      <c r="AS14" s="456">
        <f t="shared" si="21"/>
        <v>0</v>
      </c>
      <c r="AT14" s="456">
        <f t="shared" si="21"/>
        <v>0</v>
      </c>
      <c r="AU14" s="456">
        <f t="shared" si="21"/>
        <v>0</v>
      </c>
      <c r="AV14" s="456">
        <f t="shared" si="21"/>
        <v>0</v>
      </c>
      <c r="AW14" s="456">
        <f t="shared" si="21"/>
        <v>0</v>
      </c>
      <c r="AX14" s="456">
        <f t="shared" si="21"/>
        <v>0</v>
      </c>
      <c r="AY14" s="456">
        <f t="shared" si="21"/>
        <v>0</v>
      </c>
      <c r="AZ14" s="456">
        <f t="shared" si="21"/>
        <v>0</v>
      </c>
      <c r="BA14" s="457">
        <f t="shared" si="24"/>
        <v>0</v>
      </c>
      <c r="BB14" s="458">
        <f t="shared" si="22"/>
        <v>0</v>
      </c>
      <c r="BC14" s="458">
        <f t="shared" si="22"/>
        <v>0</v>
      </c>
      <c r="BD14" s="458">
        <f t="shared" si="22"/>
        <v>0</v>
      </c>
      <c r="BE14" s="458">
        <f t="shared" si="22"/>
        <v>0</v>
      </c>
      <c r="BF14" s="458">
        <f t="shared" si="22"/>
        <v>0</v>
      </c>
      <c r="BG14" s="458">
        <f t="shared" si="22"/>
        <v>0</v>
      </c>
      <c r="BH14" s="458">
        <f t="shared" si="22"/>
        <v>0</v>
      </c>
      <c r="BI14" s="458">
        <f t="shared" si="22"/>
        <v>0</v>
      </c>
      <c r="BJ14" s="458">
        <f t="shared" si="22"/>
        <v>0</v>
      </c>
      <c r="BK14" s="458">
        <f t="shared" si="22"/>
        <v>0</v>
      </c>
      <c r="BL14" s="458">
        <f t="shared" si="22"/>
        <v>0</v>
      </c>
      <c r="BM14" s="458">
        <f t="shared" si="22"/>
        <v>0</v>
      </c>
      <c r="BN14" s="458">
        <f t="shared" si="22"/>
        <v>0</v>
      </c>
      <c r="BO14" s="458">
        <f t="shared" si="22"/>
        <v>0</v>
      </c>
      <c r="BP14" s="458">
        <f t="shared" si="22"/>
        <v>0</v>
      </c>
      <c r="BQ14" s="458">
        <f t="shared" si="22"/>
        <v>0</v>
      </c>
      <c r="BR14" s="458">
        <f t="shared" si="22"/>
        <v>0</v>
      </c>
      <c r="BS14" s="458">
        <f t="shared" si="22"/>
        <v>0</v>
      </c>
      <c r="BT14" s="458">
        <f t="shared" si="22"/>
        <v>0</v>
      </c>
      <c r="BU14" s="458">
        <f t="shared" si="22"/>
        <v>0</v>
      </c>
      <c r="BV14" s="459">
        <f t="shared" si="25"/>
        <v>0</v>
      </c>
      <c r="BW14" s="460">
        <f t="shared" si="23"/>
        <v>0</v>
      </c>
      <c r="BX14" s="460">
        <f t="shared" si="23"/>
        <v>0</v>
      </c>
      <c r="BY14" s="460">
        <f t="shared" si="23"/>
        <v>0</v>
      </c>
      <c r="BZ14" s="460">
        <f t="shared" si="23"/>
        <v>0</v>
      </c>
      <c r="CA14" s="460">
        <f t="shared" si="23"/>
        <v>0</v>
      </c>
      <c r="CB14" s="460">
        <f t="shared" si="23"/>
        <v>0</v>
      </c>
      <c r="CC14" s="460">
        <f t="shared" si="23"/>
        <v>0</v>
      </c>
      <c r="CD14" s="460">
        <f t="shared" si="23"/>
        <v>0</v>
      </c>
      <c r="CE14" s="460">
        <f t="shared" si="23"/>
        <v>0</v>
      </c>
      <c r="CF14" s="460">
        <f t="shared" si="23"/>
        <v>0</v>
      </c>
      <c r="CG14" s="460">
        <f t="shared" si="23"/>
        <v>0</v>
      </c>
      <c r="CH14" s="460">
        <f t="shared" si="23"/>
        <v>0</v>
      </c>
      <c r="CI14" s="460">
        <f t="shared" si="23"/>
        <v>0</v>
      </c>
      <c r="CJ14" s="460">
        <f t="shared" si="23"/>
        <v>0</v>
      </c>
      <c r="CK14" s="460">
        <f t="shared" si="23"/>
        <v>0</v>
      </c>
      <c r="CL14" s="460">
        <f t="shared" si="23"/>
        <v>0</v>
      </c>
      <c r="CM14" s="460">
        <f t="shared" si="23"/>
        <v>0</v>
      </c>
      <c r="CN14" s="460">
        <f t="shared" si="23"/>
        <v>0</v>
      </c>
      <c r="CO14" s="460">
        <f t="shared" si="23"/>
        <v>0</v>
      </c>
      <c r="CP14" s="460">
        <f t="shared" si="23"/>
        <v>0</v>
      </c>
      <c r="CQ14" s="459">
        <f t="shared" si="26"/>
        <v>0</v>
      </c>
      <c r="CR14" s="413"/>
      <c r="CS14" s="413"/>
      <c r="CT14" s="413"/>
    </row>
    <row r="15" spans="1:98">
      <c r="A15" s="948" t="s">
        <v>1085</v>
      </c>
      <c r="B15" s="946"/>
      <c r="C15" s="947"/>
      <c r="D15" s="391"/>
      <c r="E15" s="380"/>
      <c r="F15" s="380"/>
      <c r="G15" s="380"/>
      <c r="H15" s="380"/>
      <c r="I15" s="380"/>
      <c r="J15" s="380"/>
      <c r="K15" s="380"/>
      <c r="L15" s="381"/>
      <c r="M15" s="381"/>
      <c r="N15" s="381"/>
      <c r="O15" s="381"/>
      <c r="P15" s="381"/>
      <c r="Q15" s="381"/>
      <c r="R15" s="381"/>
      <c r="S15" s="381"/>
      <c r="T15" s="381"/>
      <c r="U15" s="381"/>
      <c r="V15" s="381"/>
      <c r="W15" s="381"/>
      <c r="X15" s="381"/>
      <c r="Y15" s="381"/>
      <c r="Z15" s="384"/>
      <c r="AA15" s="431"/>
      <c r="AB15" s="473">
        <f>SUM(D15:Z15)</f>
        <v>0</v>
      </c>
      <c r="AC15" s="442"/>
      <c r="AD15" s="443"/>
      <c r="AE15" s="444"/>
      <c r="AF15" s="455">
        <f t="shared" si="20"/>
        <v>0</v>
      </c>
      <c r="AG15" s="456">
        <f t="shared" si="21"/>
        <v>0</v>
      </c>
      <c r="AH15" s="456">
        <f t="shared" si="21"/>
        <v>0</v>
      </c>
      <c r="AI15" s="456">
        <f t="shared" si="21"/>
        <v>0</v>
      </c>
      <c r="AJ15" s="456">
        <f t="shared" si="21"/>
        <v>0</v>
      </c>
      <c r="AK15" s="456">
        <f t="shared" si="21"/>
        <v>0</v>
      </c>
      <c r="AL15" s="456">
        <f t="shared" si="21"/>
        <v>0</v>
      </c>
      <c r="AM15" s="456">
        <f t="shared" si="21"/>
        <v>0</v>
      </c>
      <c r="AN15" s="456">
        <f t="shared" si="21"/>
        <v>0</v>
      </c>
      <c r="AO15" s="456">
        <f t="shared" si="21"/>
        <v>0</v>
      </c>
      <c r="AP15" s="456">
        <f t="shared" si="21"/>
        <v>0</v>
      </c>
      <c r="AQ15" s="456">
        <f t="shared" si="21"/>
        <v>0</v>
      </c>
      <c r="AR15" s="456">
        <f t="shared" si="21"/>
        <v>0</v>
      </c>
      <c r="AS15" s="456">
        <f t="shared" si="21"/>
        <v>0</v>
      </c>
      <c r="AT15" s="456">
        <f t="shared" si="21"/>
        <v>0</v>
      </c>
      <c r="AU15" s="456">
        <f t="shared" si="21"/>
        <v>0</v>
      </c>
      <c r="AV15" s="456">
        <f t="shared" si="21"/>
        <v>0</v>
      </c>
      <c r="AW15" s="456">
        <f t="shared" si="21"/>
        <v>0</v>
      </c>
      <c r="AX15" s="456">
        <f t="shared" si="21"/>
        <v>0</v>
      </c>
      <c r="AY15" s="456">
        <f t="shared" si="21"/>
        <v>0</v>
      </c>
      <c r="AZ15" s="456">
        <f t="shared" si="21"/>
        <v>0</v>
      </c>
      <c r="BA15" s="457">
        <f t="shared" si="24"/>
        <v>0</v>
      </c>
      <c r="BB15" s="458">
        <f t="shared" si="22"/>
        <v>0</v>
      </c>
      <c r="BC15" s="458">
        <f t="shared" si="22"/>
        <v>0</v>
      </c>
      <c r="BD15" s="458">
        <f t="shared" si="22"/>
        <v>0</v>
      </c>
      <c r="BE15" s="458">
        <f t="shared" si="22"/>
        <v>0</v>
      </c>
      <c r="BF15" s="458">
        <f t="shared" si="22"/>
        <v>0</v>
      </c>
      <c r="BG15" s="458">
        <f t="shared" si="22"/>
        <v>0</v>
      </c>
      <c r="BH15" s="458">
        <f t="shared" si="22"/>
        <v>0</v>
      </c>
      <c r="BI15" s="458">
        <f t="shared" si="22"/>
        <v>0</v>
      </c>
      <c r="BJ15" s="458">
        <f t="shared" si="22"/>
        <v>0</v>
      </c>
      <c r="BK15" s="458">
        <f t="shared" si="22"/>
        <v>0</v>
      </c>
      <c r="BL15" s="458">
        <f t="shared" si="22"/>
        <v>0</v>
      </c>
      <c r="BM15" s="458">
        <f t="shared" si="22"/>
        <v>0</v>
      </c>
      <c r="BN15" s="458">
        <f t="shared" si="22"/>
        <v>0</v>
      </c>
      <c r="BO15" s="458">
        <f t="shared" si="22"/>
        <v>0</v>
      </c>
      <c r="BP15" s="458">
        <f t="shared" si="22"/>
        <v>0</v>
      </c>
      <c r="BQ15" s="458">
        <f t="shared" si="22"/>
        <v>0</v>
      </c>
      <c r="BR15" s="458">
        <f t="shared" si="22"/>
        <v>0</v>
      </c>
      <c r="BS15" s="458">
        <f t="shared" si="22"/>
        <v>0</v>
      </c>
      <c r="BT15" s="458">
        <f t="shared" si="22"/>
        <v>0</v>
      </c>
      <c r="BU15" s="458">
        <f t="shared" si="22"/>
        <v>0</v>
      </c>
      <c r="BV15" s="459">
        <f t="shared" si="25"/>
        <v>0</v>
      </c>
      <c r="BW15" s="460">
        <f t="shared" si="23"/>
        <v>0</v>
      </c>
      <c r="BX15" s="460">
        <f t="shared" si="23"/>
        <v>0</v>
      </c>
      <c r="BY15" s="460">
        <f t="shared" si="23"/>
        <v>0</v>
      </c>
      <c r="BZ15" s="460">
        <f t="shared" si="23"/>
        <v>0</v>
      </c>
      <c r="CA15" s="460">
        <f t="shared" si="23"/>
        <v>0</v>
      </c>
      <c r="CB15" s="460">
        <f t="shared" si="23"/>
        <v>0</v>
      </c>
      <c r="CC15" s="460">
        <f t="shared" si="23"/>
        <v>0</v>
      </c>
      <c r="CD15" s="460">
        <f t="shared" si="23"/>
        <v>0</v>
      </c>
      <c r="CE15" s="460">
        <f t="shared" si="23"/>
        <v>0</v>
      </c>
      <c r="CF15" s="460">
        <f t="shared" si="23"/>
        <v>0</v>
      </c>
      <c r="CG15" s="460">
        <f t="shared" si="23"/>
        <v>0</v>
      </c>
      <c r="CH15" s="460">
        <f t="shared" si="23"/>
        <v>0</v>
      </c>
      <c r="CI15" s="460">
        <f t="shared" si="23"/>
        <v>0</v>
      </c>
      <c r="CJ15" s="460">
        <f t="shared" si="23"/>
        <v>0</v>
      </c>
      <c r="CK15" s="460">
        <f t="shared" si="23"/>
        <v>0</v>
      </c>
      <c r="CL15" s="460">
        <f t="shared" si="23"/>
        <v>0</v>
      </c>
      <c r="CM15" s="460">
        <f t="shared" si="23"/>
        <v>0</v>
      </c>
      <c r="CN15" s="460">
        <f t="shared" si="23"/>
        <v>0</v>
      </c>
      <c r="CO15" s="460">
        <f t="shared" si="23"/>
        <v>0</v>
      </c>
      <c r="CP15" s="460">
        <f t="shared" si="23"/>
        <v>0</v>
      </c>
      <c r="CQ15" s="459">
        <f t="shared" si="26"/>
        <v>0</v>
      </c>
      <c r="CR15" s="413"/>
      <c r="CS15" s="413"/>
      <c r="CT15" s="413"/>
    </row>
    <row r="16" spans="1:98">
      <c r="A16" s="949" t="s">
        <v>31</v>
      </c>
      <c r="B16" s="950"/>
      <c r="C16" s="951"/>
      <c r="D16" s="474" t="str">
        <f>IF(D14="","",IF(D13="Devis",D14,0))</f>
        <v/>
      </c>
      <c r="E16" s="475" t="str">
        <f t="shared" ref="E16:Z16" si="27">IF(E14="","",IF(E13="Devis",E14,0))</f>
        <v/>
      </c>
      <c r="F16" s="475" t="str">
        <f t="shared" si="27"/>
        <v/>
      </c>
      <c r="G16" s="475" t="str">
        <f t="shared" si="27"/>
        <v/>
      </c>
      <c r="H16" s="475" t="str">
        <f t="shared" si="27"/>
        <v/>
      </c>
      <c r="I16" s="475" t="str">
        <f t="shared" si="27"/>
        <v/>
      </c>
      <c r="J16" s="475" t="str">
        <f t="shared" si="27"/>
        <v/>
      </c>
      <c r="K16" s="475" t="str">
        <f t="shared" si="27"/>
        <v/>
      </c>
      <c r="L16" s="475" t="str">
        <f t="shared" si="27"/>
        <v/>
      </c>
      <c r="M16" s="475" t="str">
        <f t="shared" si="27"/>
        <v/>
      </c>
      <c r="N16" s="475" t="str">
        <f t="shared" si="27"/>
        <v/>
      </c>
      <c r="O16" s="475" t="str">
        <f t="shared" si="27"/>
        <v/>
      </c>
      <c r="P16" s="475" t="str">
        <f t="shared" si="27"/>
        <v/>
      </c>
      <c r="Q16" s="475" t="str">
        <f t="shared" si="27"/>
        <v/>
      </c>
      <c r="R16" s="475" t="str">
        <f t="shared" si="27"/>
        <v/>
      </c>
      <c r="S16" s="475" t="str">
        <f t="shared" si="27"/>
        <v/>
      </c>
      <c r="T16" s="475" t="str">
        <f t="shared" si="27"/>
        <v/>
      </c>
      <c r="U16" s="475" t="str">
        <f t="shared" si="27"/>
        <v/>
      </c>
      <c r="V16" s="475" t="str">
        <f t="shared" si="27"/>
        <v/>
      </c>
      <c r="W16" s="475" t="str">
        <f t="shared" si="27"/>
        <v/>
      </c>
      <c r="X16" s="475" t="str">
        <f t="shared" si="27"/>
        <v/>
      </c>
      <c r="Y16" s="475" t="str">
        <f t="shared" si="27"/>
        <v/>
      </c>
      <c r="Z16" s="476" t="str">
        <f t="shared" si="27"/>
        <v/>
      </c>
      <c r="AA16" s="477"/>
      <c r="AB16" s="478">
        <f>SUM(D16:Z16)</f>
        <v>0</v>
      </c>
      <c r="AC16" s="479"/>
      <c r="AD16" s="480"/>
      <c r="AE16" s="481">
        <f>IF(AE17=0,0,F17/AE17)</f>
        <v>0</v>
      </c>
      <c r="AF16" s="455">
        <f t="shared" si="20"/>
        <v>0</v>
      </c>
      <c r="AG16" s="456">
        <f t="shared" si="21"/>
        <v>0</v>
      </c>
      <c r="AH16" s="456">
        <f t="shared" si="21"/>
        <v>0</v>
      </c>
      <c r="AI16" s="456">
        <f t="shared" si="21"/>
        <v>0</v>
      </c>
      <c r="AJ16" s="456">
        <f t="shared" si="21"/>
        <v>0</v>
      </c>
      <c r="AK16" s="456">
        <f t="shared" si="21"/>
        <v>0</v>
      </c>
      <c r="AL16" s="456">
        <f t="shared" si="21"/>
        <v>0</v>
      </c>
      <c r="AM16" s="456">
        <f t="shared" si="21"/>
        <v>0</v>
      </c>
      <c r="AN16" s="456">
        <f t="shared" si="21"/>
        <v>0</v>
      </c>
      <c r="AO16" s="456">
        <f t="shared" si="21"/>
        <v>0</v>
      </c>
      <c r="AP16" s="456">
        <f t="shared" si="21"/>
        <v>0</v>
      </c>
      <c r="AQ16" s="456">
        <f t="shared" si="21"/>
        <v>0</v>
      </c>
      <c r="AR16" s="456">
        <f t="shared" si="21"/>
        <v>0</v>
      </c>
      <c r="AS16" s="456">
        <f t="shared" si="21"/>
        <v>0</v>
      </c>
      <c r="AT16" s="456">
        <f t="shared" si="21"/>
        <v>0</v>
      </c>
      <c r="AU16" s="456">
        <f t="shared" si="21"/>
        <v>0</v>
      </c>
      <c r="AV16" s="456">
        <f t="shared" si="21"/>
        <v>0</v>
      </c>
      <c r="AW16" s="456">
        <f t="shared" si="21"/>
        <v>0</v>
      </c>
      <c r="AX16" s="456">
        <f t="shared" si="21"/>
        <v>0</v>
      </c>
      <c r="AY16" s="456">
        <f t="shared" si="21"/>
        <v>0</v>
      </c>
      <c r="AZ16" s="456">
        <f t="shared" si="21"/>
        <v>0</v>
      </c>
      <c r="BA16" s="457">
        <f t="shared" si="24"/>
        <v>0</v>
      </c>
      <c r="BB16" s="458">
        <f t="shared" si="22"/>
        <v>0</v>
      </c>
      <c r="BC16" s="458">
        <f t="shared" si="22"/>
        <v>0</v>
      </c>
      <c r="BD16" s="458">
        <f t="shared" si="22"/>
        <v>0</v>
      </c>
      <c r="BE16" s="458">
        <f t="shared" si="22"/>
        <v>0</v>
      </c>
      <c r="BF16" s="458">
        <f t="shared" si="22"/>
        <v>0</v>
      </c>
      <c r="BG16" s="458">
        <f t="shared" si="22"/>
        <v>0</v>
      </c>
      <c r="BH16" s="458">
        <f t="shared" si="22"/>
        <v>0</v>
      </c>
      <c r="BI16" s="458">
        <f t="shared" si="22"/>
        <v>0</v>
      </c>
      <c r="BJ16" s="458">
        <f t="shared" si="22"/>
        <v>0</v>
      </c>
      <c r="BK16" s="458">
        <f t="shared" si="22"/>
        <v>0</v>
      </c>
      <c r="BL16" s="458">
        <f t="shared" si="22"/>
        <v>0</v>
      </c>
      <c r="BM16" s="458">
        <f t="shared" si="22"/>
        <v>0</v>
      </c>
      <c r="BN16" s="458">
        <f t="shared" si="22"/>
        <v>0</v>
      </c>
      <c r="BO16" s="458">
        <f t="shared" si="22"/>
        <v>0</v>
      </c>
      <c r="BP16" s="458">
        <f t="shared" si="22"/>
        <v>0</v>
      </c>
      <c r="BQ16" s="458">
        <f t="shared" si="22"/>
        <v>0</v>
      </c>
      <c r="BR16" s="458">
        <f t="shared" si="22"/>
        <v>0</v>
      </c>
      <c r="BS16" s="458">
        <f t="shared" si="22"/>
        <v>0</v>
      </c>
      <c r="BT16" s="458">
        <f t="shared" si="22"/>
        <v>0</v>
      </c>
      <c r="BU16" s="458">
        <f t="shared" si="22"/>
        <v>0</v>
      </c>
      <c r="BV16" s="459">
        <f t="shared" si="25"/>
        <v>0</v>
      </c>
      <c r="BW16" s="460">
        <f t="shared" si="23"/>
        <v>0</v>
      </c>
      <c r="BX16" s="460">
        <f t="shared" si="23"/>
        <v>0</v>
      </c>
      <c r="BY16" s="460">
        <f t="shared" si="23"/>
        <v>0</v>
      </c>
      <c r="BZ16" s="460">
        <f t="shared" si="23"/>
        <v>0</v>
      </c>
      <c r="CA16" s="460">
        <f t="shared" si="23"/>
        <v>0</v>
      </c>
      <c r="CB16" s="460">
        <f t="shared" si="23"/>
        <v>0</v>
      </c>
      <c r="CC16" s="460">
        <f t="shared" si="23"/>
        <v>0</v>
      </c>
      <c r="CD16" s="460">
        <f t="shared" si="23"/>
        <v>0</v>
      </c>
      <c r="CE16" s="460">
        <f t="shared" si="23"/>
        <v>0</v>
      </c>
      <c r="CF16" s="460">
        <f t="shared" si="23"/>
        <v>0</v>
      </c>
      <c r="CG16" s="460">
        <f t="shared" si="23"/>
        <v>0</v>
      </c>
      <c r="CH16" s="460">
        <f t="shared" si="23"/>
        <v>0</v>
      </c>
      <c r="CI16" s="460">
        <f t="shared" si="23"/>
        <v>0</v>
      </c>
      <c r="CJ16" s="460">
        <f t="shared" si="23"/>
        <v>0</v>
      </c>
      <c r="CK16" s="460">
        <f t="shared" si="23"/>
        <v>0</v>
      </c>
      <c r="CL16" s="460">
        <f t="shared" si="23"/>
        <v>0</v>
      </c>
      <c r="CM16" s="460">
        <f t="shared" si="23"/>
        <v>0</v>
      </c>
      <c r="CN16" s="460">
        <f t="shared" si="23"/>
        <v>0</v>
      </c>
      <c r="CO16" s="460">
        <f t="shared" si="23"/>
        <v>0</v>
      </c>
      <c r="CP16" s="460">
        <f t="shared" si="23"/>
        <v>0</v>
      </c>
      <c r="CQ16" s="459">
        <f t="shared" si="26"/>
        <v>0</v>
      </c>
      <c r="CR16" s="413"/>
      <c r="CS16" s="413"/>
      <c r="CT16" s="413"/>
    </row>
    <row r="17" spans="1:98" ht="15.75" customHeight="1" thickBot="1">
      <c r="A17" s="964" t="s">
        <v>1106</v>
      </c>
      <c r="B17" s="965"/>
      <c r="C17" s="966"/>
      <c r="D17" s="482" t="str">
        <f t="shared" ref="D17:Y17" si="28">IF(OR(D$13="",D$13=0,D5&lt;&gt;"",D4=5),"", D14-D15)</f>
        <v/>
      </c>
      <c r="E17" s="482" t="str">
        <f t="shared" si="28"/>
        <v/>
      </c>
      <c r="F17" s="482" t="str">
        <f t="shared" si="28"/>
        <v/>
      </c>
      <c r="G17" s="482" t="str">
        <f t="shared" si="28"/>
        <v/>
      </c>
      <c r="H17" s="482" t="str">
        <f t="shared" si="28"/>
        <v/>
      </c>
      <c r="I17" s="482" t="str">
        <f t="shared" si="28"/>
        <v/>
      </c>
      <c r="J17" s="482" t="str">
        <f t="shared" si="28"/>
        <v/>
      </c>
      <c r="K17" s="482" t="str">
        <f t="shared" si="28"/>
        <v/>
      </c>
      <c r="L17" s="482" t="str">
        <f t="shared" si="28"/>
        <v/>
      </c>
      <c r="M17" s="482" t="str">
        <f t="shared" si="28"/>
        <v/>
      </c>
      <c r="N17" s="482" t="str">
        <f t="shared" si="28"/>
        <v/>
      </c>
      <c r="O17" s="482" t="str">
        <f t="shared" si="28"/>
        <v/>
      </c>
      <c r="P17" s="482" t="str">
        <f t="shared" si="28"/>
        <v/>
      </c>
      <c r="Q17" s="482" t="str">
        <f t="shared" si="28"/>
        <v/>
      </c>
      <c r="R17" s="482" t="str">
        <f t="shared" si="28"/>
        <v/>
      </c>
      <c r="S17" s="482" t="str">
        <f t="shared" si="28"/>
        <v/>
      </c>
      <c r="T17" s="482" t="str">
        <f t="shared" si="28"/>
        <v/>
      </c>
      <c r="U17" s="482" t="str">
        <f t="shared" si="28"/>
        <v/>
      </c>
      <c r="V17" s="482" t="str">
        <f t="shared" si="28"/>
        <v/>
      </c>
      <c r="W17" s="482" t="str">
        <f t="shared" si="28"/>
        <v/>
      </c>
      <c r="X17" s="482" t="str">
        <f t="shared" si="28"/>
        <v/>
      </c>
      <c r="Y17" s="482" t="str">
        <f t="shared" si="28"/>
        <v/>
      </c>
      <c r="Z17" s="482" t="str">
        <f>IF(OR(Z$13="",Z$13=0,Z5&lt;&gt;"",Z4=5),"", Z14-Z15)</f>
        <v/>
      </c>
      <c r="AA17" s="483"/>
      <c r="AB17" s="484">
        <f>SUM(D17:Z17)</f>
        <v>0</v>
      </c>
      <c r="AC17" s="485">
        <f>AB17-AE17</f>
        <v>0</v>
      </c>
      <c r="AD17" s="486">
        <f>SUMIF(D4:Z4,1,D17:Z17)</f>
        <v>0</v>
      </c>
      <c r="AE17" s="487">
        <f>AB16</f>
        <v>0</v>
      </c>
      <c r="AF17" s="455">
        <f t="shared" si="20"/>
        <v>0</v>
      </c>
      <c r="AG17" s="456">
        <f t="shared" si="21"/>
        <v>0</v>
      </c>
      <c r="AH17" s="456">
        <f t="shared" si="21"/>
        <v>0</v>
      </c>
      <c r="AI17" s="456">
        <f t="shared" si="21"/>
        <v>0</v>
      </c>
      <c r="AJ17" s="456">
        <f t="shared" si="21"/>
        <v>0</v>
      </c>
      <c r="AK17" s="456">
        <f t="shared" si="21"/>
        <v>0</v>
      </c>
      <c r="AL17" s="456">
        <f t="shared" si="21"/>
        <v>0</v>
      </c>
      <c r="AM17" s="456">
        <f t="shared" si="21"/>
        <v>0</v>
      </c>
      <c r="AN17" s="456">
        <f t="shared" si="21"/>
        <v>0</v>
      </c>
      <c r="AO17" s="456">
        <f t="shared" si="21"/>
        <v>0</v>
      </c>
      <c r="AP17" s="456">
        <f t="shared" si="21"/>
        <v>0</v>
      </c>
      <c r="AQ17" s="456">
        <f t="shared" si="21"/>
        <v>0</v>
      </c>
      <c r="AR17" s="456">
        <f t="shared" si="21"/>
        <v>0</v>
      </c>
      <c r="AS17" s="456">
        <f t="shared" si="21"/>
        <v>0</v>
      </c>
      <c r="AT17" s="456">
        <f t="shared" si="21"/>
        <v>0</v>
      </c>
      <c r="AU17" s="456">
        <f t="shared" si="21"/>
        <v>0</v>
      </c>
      <c r="AV17" s="456">
        <f t="shared" si="21"/>
        <v>0</v>
      </c>
      <c r="AW17" s="456">
        <f t="shared" si="21"/>
        <v>0</v>
      </c>
      <c r="AX17" s="456">
        <f t="shared" si="21"/>
        <v>0</v>
      </c>
      <c r="AY17" s="456">
        <f t="shared" si="21"/>
        <v>0</v>
      </c>
      <c r="AZ17" s="456">
        <f t="shared" si="21"/>
        <v>0</v>
      </c>
      <c r="BA17" s="457">
        <f t="shared" si="24"/>
        <v>0</v>
      </c>
      <c r="BB17" s="458">
        <f t="shared" si="22"/>
        <v>0</v>
      </c>
      <c r="BC17" s="458">
        <f t="shared" si="22"/>
        <v>0</v>
      </c>
      <c r="BD17" s="458">
        <f t="shared" si="22"/>
        <v>0</v>
      </c>
      <c r="BE17" s="458">
        <f t="shared" si="22"/>
        <v>0</v>
      </c>
      <c r="BF17" s="458">
        <f t="shared" si="22"/>
        <v>0</v>
      </c>
      <c r="BG17" s="458">
        <f t="shared" si="22"/>
        <v>0</v>
      </c>
      <c r="BH17" s="458">
        <f t="shared" si="22"/>
        <v>0</v>
      </c>
      <c r="BI17" s="458">
        <f t="shared" si="22"/>
        <v>0</v>
      </c>
      <c r="BJ17" s="458">
        <f t="shared" si="22"/>
        <v>0</v>
      </c>
      <c r="BK17" s="458">
        <f t="shared" si="22"/>
        <v>0</v>
      </c>
      <c r="BL17" s="458">
        <f t="shared" si="22"/>
        <v>0</v>
      </c>
      <c r="BM17" s="458">
        <f t="shared" si="22"/>
        <v>0</v>
      </c>
      <c r="BN17" s="458">
        <f t="shared" si="22"/>
        <v>0</v>
      </c>
      <c r="BO17" s="458">
        <f t="shared" si="22"/>
        <v>0</v>
      </c>
      <c r="BP17" s="458">
        <f t="shared" si="22"/>
        <v>0</v>
      </c>
      <c r="BQ17" s="458">
        <f t="shared" si="22"/>
        <v>0</v>
      </c>
      <c r="BR17" s="458">
        <f t="shared" si="22"/>
        <v>0</v>
      </c>
      <c r="BS17" s="458">
        <f t="shared" si="22"/>
        <v>0</v>
      </c>
      <c r="BT17" s="458">
        <f t="shared" si="22"/>
        <v>0</v>
      </c>
      <c r="BU17" s="458">
        <f t="shared" si="22"/>
        <v>0</v>
      </c>
      <c r="BV17" s="459">
        <f t="shared" si="25"/>
        <v>0</v>
      </c>
      <c r="BW17" s="460">
        <f t="shared" si="23"/>
        <v>0</v>
      </c>
      <c r="BX17" s="460">
        <f t="shared" si="23"/>
        <v>0</v>
      </c>
      <c r="BY17" s="460">
        <f t="shared" si="23"/>
        <v>0</v>
      </c>
      <c r="BZ17" s="460">
        <f t="shared" si="23"/>
        <v>0</v>
      </c>
      <c r="CA17" s="460">
        <f t="shared" si="23"/>
        <v>0</v>
      </c>
      <c r="CB17" s="460">
        <f t="shared" si="23"/>
        <v>0</v>
      </c>
      <c r="CC17" s="460">
        <f t="shared" si="23"/>
        <v>0</v>
      </c>
      <c r="CD17" s="460">
        <f t="shared" si="23"/>
        <v>0</v>
      </c>
      <c r="CE17" s="460">
        <f t="shared" si="23"/>
        <v>0</v>
      </c>
      <c r="CF17" s="460">
        <f t="shared" si="23"/>
        <v>0</v>
      </c>
      <c r="CG17" s="460">
        <f t="shared" si="23"/>
        <v>0</v>
      </c>
      <c r="CH17" s="460">
        <f t="shared" si="23"/>
        <v>0</v>
      </c>
      <c r="CI17" s="460">
        <f t="shared" si="23"/>
        <v>0</v>
      </c>
      <c r="CJ17" s="460">
        <f t="shared" si="23"/>
        <v>0</v>
      </c>
      <c r="CK17" s="460">
        <f t="shared" si="23"/>
        <v>0</v>
      </c>
      <c r="CL17" s="460">
        <f t="shared" si="23"/>
        <v>0</v>
      </c>
      <c r="CM17" s="460">
        <f t="shared" si="23"/>
        <v>0</v>
      </c>
      <c r="CN17" s="460">
        <f t="shared" si="23"/>
        <v>0</v>
      </c>
      <c r="CO17" s="460">
        <f t="shared" si="23"/>
        <v>0</v>
      </c>
      <c r="CP17" s="460">
        <f t="shared" si="23"/>
        <v>0</v>
      </c>
      <c r="CQ17" s="459">
        <f t="shared" si="26"/>
        <v>0</v>
      </c>
      <c r="CR17" s="413"/>
      <c r="CS17" s="413"/>
      <c r="CT17" s="413"/>
    </row>
    <row r="18" spans="1:98" ht="16.5" thickTop="1" thickBot="1">
      <c r="A18" s="967" t="s">
        <v>867</v>
      </c>
      <c r="B18" s="968"/>
      <c r="C18" s="969"/>
      <c r="D18" s="754"/>
      <c r="E18" s="755"/>
      <c r="F18" s="755"/>
      <c r="G18" s="755"/>
      <c r="H18" s="755"/>
      <c r="I18" s="755"/>
      <c r="J18" s="755"/>
      <c r="K18" s="755"/>
      <c r="L18" s="755"/>
      <c r="M18" s="755"/>
      <c r="N18" s="755"/>
      <c r="O18" s="755"/>
      <c r="P18" s="755"/>
      <c r="Q18" s="755"/>
      <c r="R18" s="755"/>
      <c r="S18" s="755"/>
      <c r="T18" s="755"/>
      <c r="U18" s="755"/>
      <c r="V18" s="755"/>
      <c r="W18" s="755"/>
      <c r="X18" s="755"/>
      <c r="Y18" s="755"/>
      <c r="Z18" s="756"/>
      <c r="AA18" s="488"/>
      <c r="AB18" s="489"/>
      <c r="AC18" s="490"/>
      <c r="AD18" s="491"/>
      <c r="AE18" s="492"/>
      <c r="AF18" s="455">
        <f t="shared" si="20"/>
        <v>0</v>
      </c>
      <c r="AG18" s="456">
        <f t="shared" si="21"/>
        <v>0</v>
      </c>
      <c r="AH18" s="456">
        <f t="shared" si="21"/>
        <v>0</v>
      </c>
      <c r="AI18" s="456">
        <f t="shared" si="21"/>
        <v>0</v>
      </c>
      <c r="AJ18" s="456">
        <f t="shared" si="21"/>
        <v>0</v>
      </c>
      <c r="AK18" s="456">
        <f t="shared" si="21"/>
        <v>0</v>
      </c>
      <c r="AL18" s="456">
        <f t="shared" si="21"/>
        <v>0</v>
      </c>
      <c r="AM18" s="456">
        <f t="shared" si="21"/>
        <v>0</v>
      </c>
      <c r="AN18" s="456">
        <f t="shared" si="21"/>
        <v>0</v>
      </c>
      <c r="AO18" s="456">
        <f t="shared" si="21"/>
        <v>0</v>
      </c>
      <c r="AP18" s="456">
        <f t="shared" si="21"/>
        <v>0</v>
      </c>
      <c r="AQ18" s="456">
        <f t="shared" si="21"/>
        <v>0</v>
      </c>
      <c r="AR18" s="456">
        <f t="shared" si="21"/>
        <v>0</v>
      </c>
      <c r="AS18" s="456">
        <f t="shared" si="21"/>
        <v>0</v>
      </c>
      <c r="AT18" s="456">
        <f t="shared" si="21"/>
        <v>0</v>
      </c>
      <c r="AU18" s="456">
        <f t="shared" si="21"/>
        <v>0</v>
      </c>
      <c r="AV18" s="456">
        <f t="shared" si="21"/>
        <v>0</v>
      </c>
      <c r="AW18" s="456">
        <f t="shared" si="21"/>
        <v>0</v>
      </c>
      <c r="AX18" s="456">
        <f t="shared" si="21"/>
        <v>0</v>
      </c>
      <c r="AY18" s="456">
        <f t="shared" si="21"/>
        <v>0</v>
      </c>
      <c r="AZ18" s="456">
        <f t="shared" si="21"/>
        <v>0</v>
      </c>
      <c r="BA18" s="457">
        <f t="shared" si="24"/>
        <v>0</v>
      </c>
      <c r="BB18" s="458">
        <f t="shared" si="22"/>
        <v>0</v>
      </c>
      <c r="BC18" s="458">
        <f t="shared" si="22"/>
        <v>0</v>
      </c>
      <c r="BD18" s="458">
        <f t="shared" si="22"/>
        <v>0</v>
      </c>
      <c r="BE18" s="458">
        <f t="shared" si="22"/>
        <v>0</v>
      </c>
      <c r="BF18" s="458">
        <f t="shared" si="22"/>
        <v>0</v>
      </c>
      <c r="BG18" s="458">
        <f t="shared" si="22"/>
        <v>0</v>
      </c>
      <c r="BH18" s="458">
        <f t="shared" si="22"/>
        <v>0</v>
      </c>
      <c r="BI18" s="458">
        <f t="shared" si="22"/>
        <v>0</v>
      </c>
      <c r="BJ18" s="458">
        <f t="shared" si="22"/>
        <v>0</v>
      </c>
      <c r="BK18" s="458">
        <f t="shared" si="22"/>
        <v>0</v>
      </c>
      <c r="BL18" s="458">
        <f t="shared" si="22"/>
        <v>0</v>
      </c>
      <c r="BM18" s="458">
        <f t="shared" si="22"/>
        <v>0</v>
      </c>
      <c r="BN18" s="458">
        <f t="shared" si="22"/>
        <v>0</v>
      </c>
      <c r="BO18" s="458">
        <f t="shared" si="22"/>
        <v>0</v>
      </c>
      <c r="BP18" s="458">
        <f t="shared" si="22"/>
        <v>0</v>
      </c>
      <c r="BQ18" s="458">
        <f t="shared" si="22"/>
        <v>0</v>
      </c>
      <c r="BR18" s="458">
        <f t="shared" si="22"/>
        <v>0</v>
      </c>
      <c r="BS18" s="458">
        <f t="shared" si="22"/>
        <v>0</v>
      </c>
      <c r="BT18" s="458">
        <f t="shared" si="22"/>
        <v>0</v>
      </c>
      <c r="BU18" s="458">
        <f t="shared" si="22"/>
        <v>0</v>
      </c>
      <c r="BV18" s="459">
        <f t="shared" si="25"/>
        <v>0</v>
      </c>
      <c r="BW18" s="460">
        <f t="shared" si="23"/>
        <v>0</v>
      </c>
      <c r="BX18" s="460">
        <f t="shared" si="23"/>
        <v>0</v>
      </c>
      <c r="BY18" s="460">
        <f t="shared" si="23"/>
        <v>0</v>
      </c>
      <c r="BZ18" s="460">
        <f t="shared" si="23"/>
        <v>0</v>
      </c>
      <c r="CA18" s="460">
        <f t="shared" si="23"/>
        <v>0</v>
      </c>
      <c r="CB18" s="460">
        <f t="shared" si="23"/>
        <v>0</v>
      </c>
      <c r="CC18" s="460">
        <f t="shared" si="23"/>
        <v>0</v>
      </c>
      <c r="CD18" s="460">
        <f t="shared" si="23"/>
        <v>0</v>
      </c>
      <c r="CE18" s="460">
        <f t="shared" si="23"/>
        <v>0</v>
      </c>
      <c r="CF18" s="460">
        <f t="shared" si="23"/>
        <v>0</v>
      </c>
      <c r="CG18" s="460">
        <f t="shared" si="23"/>
        <v>0</v>
      </c>
      <c r="CH18" s="460">
        <f t="shared" si="23"/>
        <v>0</v>
      </c>
      <c r="CI18" s="460">
        <f t="shared" si="23"/>
        <v>0</v>
      </c>
      <c r="CJ18" s="460">
        <f t="shared" si="23"/>
        <v>0</v>
      </c>
      <c r="CK18" s="460">
        <f t="shared" si="23"/>
        <v>0</v>
      </c>
      <c r="CL18" s="460">
        <f t="shared" si="23"/>
        <v>0</v>
      </c>
      <c r="CM18" s="460">
        <f t="shared" si="23"/>
        <v>0</v>
      </c>
      <c r="CN18" s="460">
        <f t="shared" si="23"/>
        <v>0</v>
      </c>
      <c r="CO18" s="460">
        <f t="shared" si="23"/>
        <v>0</v>
      </c>
      <c r="CP18" s="460">
        <f t="shared" si="23"/>
        <v>0</v>
      </c>
      <c r="CQ18" s="459">
        <f t="shared" si="26"/>
        <v>0</v>
      </c>
      <c r="CR18" s="413"/>
      <c r="CS18" s="413"/>
      <c r="CT18" s="413"/>
    </row>
    <row r="19" spans="1:98" ht="15.75">
      <c r="A19" s="970" t="s">
        <v>1132</v>
      </c>
      <c r="B19" s="493" t="s">
        <v>1131</v>
      </c>
      <c r="C19" s="494" t="s">
        <v>32</v>
      </c>
      <c r="D19" s="495" t="str">
        <f t="shared" ref="D19:Z19" si="29">IF(D4="","",IF(D4=5,"nb de plants","Surface en ha"))</f>
        <v/>
      </c>
      <c r="E19" s="496" t="str">
        <f t="shared" si="29"/>
        <v/>
      </c>
      <c r="F19" s="496" t="str">
        <f t="shared" si="29"/>
        <v/>
      </c>
      <c r="G19" s="496" t="str">
        <f t="shared" si="29"/>
        <v/>
      </c>
      <c r="H19" s="496" t="str">
        <f t="shared" si="29"/>
        <v/>
      </c>
      <c r="I19" s="496" t="str">
        <f t="shared" si="29"/>
        <v/>
      </c>
      <c r="J19" s="496" t="str">
        <f t="shared" si="29"/>
        <v/>
      </c>
      <c r="K19" s="496" t="str">
        <f t="shared" si="29"/>
        <v/>
      </c>
      <c r="L19" s="496" t="str">
        <f t="shared" si="29"/>
        <v/>
      </c>
      <c r="M19" s="496" t="str">
        <f t="shared" si="29"/>
        <v/>
      </c>
      <c r="N19" s="496" t="str">
        <f t="shared" si="29"/>
        <v/>
      </c>
      <c r="O19" s="496" t="str">
        <f t="shared" si="29"/>
        <v/>
      </c>
      <c r="P19" s="496" t="str">
        <f t="shared" si="29"/>
        <v/>
      </c>
      <c r="Q19" s="496" t="str">
        <f t="shared" si="29"/>
        <v/>
      </c>
      <c r="R19" s="496" t="str">
        <f t="shared" si="29"/>
        <v/>
      </c>
      <c r="S19" s="496" t="str">
        <f t="shared" si="29"/>
        <v/>
      </c>
      <c r="T19" s="496" t="str">
        <f t="shared" si="29"/>
        <v/>
      </c>
      <c r="U19" s="496" t="str">
        <f t="shared" si="29"/>
        <v/>
      </c>
      <c r="V19" s="496" t="str">
        <f t="shared" si="29"/>
        <v/>
      </c>
      <c r="W19" s="496" t="str">
        <f t="shared" si="29"/>
        <v/>
      </c>
      <c r="X19" s="496" t="str">
        <f t="shared" si="29"/>
        <v/>
      </c>
      <c r="Y19" s="496" t="str">
        <f t="shared" si="29"/>
        <v/>
      </c>
      <c r="Z19" s="497" t="str">
        <f t="shared" si="29"/>
        <v/>
      </c>
      <c r="AA19" s="488"/>
      <c r="AB19" s="489"/>
      <c r="AC19" s="490"/>
      <c r="AD19" s="491"/>
      <c r="AE19" s="492"/>
      <c r="AF19" s="455">
        <f t="shared" si="20"/>
        <v>0</v>
      </c>
      <c r="AG19" s="456">
        <f t="shared" si="21"/>
        <v>0</v>
      </c>
      <c r="AH19" s="456">
        <f t="shared" si="21"/>
        <v>0</v>
      </c>
      <c r="AI19" s="456">
        <f t="shared" si="21"/>
        <v>0</v>
      </c>
      <c r="AJ19" s="456">
        <f t="shared" si="21"/>
        <v>0</v>
      </c>
      <c r="AK19" s="456">
        <f t="shared" si="21"/>
        <v>0</v>
      </c>
      <c r="AL19" s="456">
        <f t="shared" si="21"/>
        <v>0</v>
      </c>
      <c r="AM19" s="456">
        <f t="shared" si="21"/>
        <v>0</v>
      </c>
      <c r="AN19" s="456">
        <f t="shared" si="21"/>
        <v>0</v>
      </c>
      <c r="AO19" s="456">
        <f t="shared" si="21"/>
        <v>0</v>
      </c>
      <c r="AP19" s="456">
        <f t="shared" si="21"/>
        <v>0</v>
      </c>
      <c r="AQ19" s="456">
        <f t="shared" si="21"/>
        <v>0</v>
      </c>
      <c r="AR19" s="456">
        <f t="shared" si="21"/>
        <v>0</v>
      </c>
      <c r="AS19" s="456">
        <f t="shared" si="21"/>
        <v>0</v>
      </c>
      <c r="AT19" s="456">
        <f t="shared" si="21"/>
        <v>0</v>
      </c>
      <c r="AU19" s="456">
        <f t="shared" si="21"/>
        <v>0</v>
      </c>
      <c r="AV19" s="456">
        <f t="shared" si="21"/>
        <v>0</v>
      </c>
      <c r="AW19" s="456">
        <f t="shared" si="21"/>
        <v>0</v>
      </c>
      <c r="AX19" s="456">
        <f t="shared" si="21"/>
        <v>0</v>
      </c>
      <c r="AY19" s="456">
        <f t="shared" si="21"/>
        <v>0</v>
      </c>
      <c r="AZ19" s="456">
        <f t="shared" si="21"/>
        <v>0</v>
      </c>
      <c r="BA19" s="457">
        <f t="shared" si="24"/>
        <v>0</v>
      </c>
      <c r="BB19" s="458">
        <f t="shared" si="22"/>
        <v>0</v>
      </c>
      <c r="BC19" s="458">
        <f t="shared" si="22"/>
        <v>0</v>
      </c>
      <c r="BD19" s="458">
        <f t="shared" si="22"/>
        <v>0</v>
      </c>
      <c r="BE19" s="458">
        <f t="shared" si="22"/>
        <v>0</v>
      </c>
      <c r="BF19" s="458">
        <f t="shared" si="22"/>
        <v>0</v>
      </c>
      <c r="BG19" s="458">
        <f t="shared" si="22"/>
        <v>0</v>
      </c>
      <c r="BH19" s="458">
        <f t="shared" si="22"/>
        <v>0</v>
      </c>
      <c r="BI19" s="458">
        <f t="shared" si="22"/>
        <v>0</v>
      </c>
      <c r="BJ19" s="458">
        <f t="shared" si="22"/>
        <v>0</v>
      </c>
      <c r="BK19" s="458">
        <f t="shared" si="22"/>
        <v>0</v>
      </c>
      <c r="BL19" s="458">
        <f t="shared" si="22"/>
        <v>0</v>
      </c>
      <c r="BM19" s="458">
        <f t="shared" si="22"/>
        <v>0</v>
      </c>
      <c r="BN19" s="458">
        <f t="shared" si="22"/>
        <v>0</v>
      </c>
      <c r="BO19" s="458">
        <f t="shared" si="22"/>
        <v>0</v>
      </c>
      <c r="BP19" s="458">
        <f t="shared" si="22"/>
        <v>0</v>
      </c>
      <c r="BQ19" s="458">
        <f t="shared" si="22"/>
        <v>0</v>
      </c>
      <c r="BR19" s="458">
        <f t="shared" si="22"/>
        <v>0</v>
      </c>
      <c r="BS19" s="458">
        <f t="shared" si="22"/>
        <v>0</v>
      </c>
      <c r="BT19" s="458">
        <f t="shared" si="22"/>
        <v>0</v>
      </c>
      <c r="BU19" s="458">
        <f t="shared" si="22"/>
        <v>0</v>
      </c>
      <c r="BV19" s="459">
        <f t="shared" si="25"/>
        <v>0</v>
      </c>
      <c r="BW19" s="460">
        <f t="shared" si="23"/>
        <v>0</v>
      </c>
      <c r="BX19" s="460">
        <f t="shared" si="23"/>
        <v>0</v>
      </c>
      <c r="BY19" s="460">
        <f t="shared" si="23"/>
        <v>0</v>
      </c>
      <c r="BZ19" s="460">
        <f t="shared" si="23"/>
        <v>0</v>
      </c>
      <c r="CA19" s="460">
        <f t="shared" si="23"/>
        <v>0</v>
      </c>
      <c r="CB19" s="460">
        <f t="shared" si="23"/>
        <v>0</v>
      </c>
      <c r="CC19" s="460">
        <f t="shared" si="23"/>
        <v>0</v>
      </c>
      <c r="CD19" s="460">
        <f t="shared" si="23"/>
        <v>0</v>
      </c>
      <c r="CE19" s="460">
        <f t="shared" si="23"/>
        <v>0</v>
      </c>
      <c r="CF19" s="460">
        <f t="shared" si="23"/>
        <v>0</v>
      </c>
      <c r="CG19" s="460">
        <f t="shared" si="23"/>
        <v>0</v>
      </c>
      <c r="CH19" s="460">
        <f t="shared" si="23"/>
        <v>0</v>
      </c>
      <c r="CI19" s="460">
        <f t="shared" si="23"/>
        <v>0</v>
      </c>
      <c r="CJ19" s="460">
        <f t="shared" si="23"/>
        <v>0</v>
      </c>
      <c r="CK19" s="460">
        <f t="shared" si="23"/>
        <v>0</v>
      </c>
      <c r="CL19" s="460">
        <f t="shared" si="23"/>
        <v>0</v>
      </c>
      <c r="CM19" s="460">
        <f t="shared" si="23"/>
        <v>0</v>
      </c>
      <c r="CN19" s="460">
        <f t="shared" si="23"/>
        <v>0</v>
      </c>
      <c r="CO19" s="460">
        <f t="shared" si="23"/>
        <v>0</v>
      </c>
      <c r="CP19" s="460">
        <f t="shared" si="23"/>
        <v>0</v>
      </c>
      <c r="CQ19" s="459">
        <f t="shared" si="26"/>
        <v>0</v>
      </c>
      <c r="CR19" s="413"/>
      <c r="CS19" s="413"/>
      <c r="CT19" s="413"/>
    </row>
    <row r="20" spans="1:98" ht="17.45" customHeight="1">
      <c r="A20" s="971"/>
      <c r="B20" s="386"/>
      <c r="C20" s="498" t="str">
        <f>IF(B20=0,"",VLOOKUP(B20,Liste_essences,2,0))</f>
        <v/>
      </c>
      <c r="D20" s="392"/>
      <c r="E20" s="387"/>
      <c r="F20" s="387"/>
      <c r="G20" s="387"/>
      <c r="H20" s="387"/>
      <c r="I20" s="387"/>
      <c r="J20" s="387"/>
      <c r="K20" s="387"/>
      <c r="L20" s="388"/>
      <c r="M20" s="388"/>
      <c r="N20" s="388"/>
      <c r="O20" s="388"/>
      <c r="P20" s="388"/>
      <c r="Q20" s="388"/>
      <c r="R20" s="388"/>
      <c r="S20" s="388"/>
      <c r="T20" s="388"/>
      <c r="U20" s="388"/>
      <c r="V20" s="388"/>
      <c r="W20" s="388"/>
      <c r="X20" s="388"/>
      <c r="Y20" s="388"/>
      <c r="Z20" s="389"/>
      <c r="AA20" s="499"/>
      <c r="AB20" s="500">
        <f t="shared" ref="AB20:AB41" si="30">AC20+AE20</f>
        <v>0</v>
      </c>
      <c r="AC20" s="501">
        <f t="shared" ref="AC20:AC41" si="31">SUM(D20:Z20)-AE20</f>
        <v>0</v>
      </c>
      <c r="AD20" s="434"/>
      <c r="AE20" s="502">
        <f t="shared" ref="AE20:AE41" si="32">SUMIF(D$16:Z$16,"&gt;0",D20:Z20)</f>
        <v>0</v>
      </c>
      <c r="AF20" s="455">
        <f t="shared" si="20"/>
        <v>0</v>
      </c>
      <c r="AG20" s="456">
        <f t="shared" si="21"/>
        <v>0</v>
      </c>
      <c r="AH20" s="456">
        <f t="shared" si="21"/>
        <v>0</v>
      </c>
      <c r="AI20" s="456">
        <f t="shared" si="21"/>
        <v>0</v>
      </c>
      <c r="AJ20" s="456">
        <f t="shared" si="21"/>
        <v>0</v>
      </c>
      <c r="AK20" s="456">
        <f t="shared" si="21"/>
        <v>0</v>
      </c>
      <c r="AL20" s="456">
        <f t="shared" si="21"/>
        <v>0</v>
      </c>
      <c r="AM20" s="456">
        <f t="shared" si="21"/>
        <v>0</v>
      </c>
      <c r="AN20" s="456">
        <f t="shared" si="21"/>
        <v>0</v>
      </c>
      <c r="AO20" s="456">
        <f t="shared" si="21"/>
        <v>0</v>
      </c>
      <c r="AP20" s="456">
        <f t="shared" si="21"/>
        <v>0</v>
      </c>
      <c r="AQ20" s="456">
        <f t="shared" si="21"/>
        <v>0</v>
      </c>
      <c r="AR20" s="456">
        <f t="shared" si="21"/>
        <v>0</v>
      </c>
      <c r="AS20" s="456">
        <f t="shared" si="21"/>
        <v>0</v>
      </c>
      <c r="AT20" s="456">
        <f t="shared" si="21"/>
        <v>0</v>
      </c>
      <c r="AU20" s="456">
        <f t="shared" si="21"/>
        <v>0</v>
      </c>
      <c r="AV20" s="456">
        <f t="shared" si="21"/>
        <v>0</v>
      </c>
      <c r="AW20" s="456">
        <f t="shared" si="21"/>
        <v>0</v>
      </c>
      <c r="AX20" s="456">
        <f t="shared" si="21"/>
        <v>0</v>
      </c>
      <c r="AY20" s="456">
        <f t="shared" si="21"/>
        <v>0</v>
      </c>
      <c r="AZ20" s="456">
        <f t="shared" si="21"/>
        <v>0</v>
      </c>
      <c r="BA20" s="457">
        <f t="shared" si="24"/>
        <v>0</v>
      </c>
      <c r="BB20" s="458">
        <f t="shared" si="22"/>
        <v>0</v>
      </c>
      <c r="BC20" s="458">
        <f t="shared" si="22"/>
        <v>0</v>
      </c>
      <c r="BD20" s="458">
        <f t="shared" si="22"/>
        <v>0</v>
      </c>
      <c r="BE20" s="458">
        <f t="shared" si="22"/>
        <v>0</v>
      </c>
      <c r="BF20" s="458">
        <f t="shared" si="22"/>
        <v>0</v>
      </c>
      <c r="BG20" s="458">
        <f t="shared" si="22"/>
        <v>0</v>
      </c>
      <c r="BH20" s="458">
        <f t="shared" si="22"/>
        <v>0</v>
      </c>
      <c r="BI20" s="458">
        <f t="shared" si="22"/>
        <v>0</v>
      </c>
      <c r="BJ20" s="458">
        <f t="shared" si="22"/>
        <v>0</v>
      </c>
      <c r="BK20" s="458">
        <f t="shared" si="22"/>
        <v>0</v>
      </c>
      <c r="BL20" s="458">
        <f t="shared" si="22"/>
        <v>0</v>
      </c>
      <c r="BM20" s="458">
        <f t="shared" si="22"/>
        <v>0</v>
      </c>
      <c r="BN20" s="458">
        <f t="shared" si="22"/>
        <v>0</v>
      </c>
      <c r="BO20" s="458">
        <f t="shared" si="22"/>
        <v>0</v>
      </c>
      <c r="BP20" s="458">
        <f t="shared" si="22"/>
        <v>0</v>
      </c>
      <c r="BQ20" s="458">
        <f t="shared" si="22"/>
        <v>0</v>
      </c>
      <c r="BR20" s="458">
        <f t="shared" si="22"/>
        <v>0</v>
      </c>
      <c r="BS20" s="458">
        <f t="shared" si="22"/>
        <v>0</v>
      </c>
      <c r="BT20" s="458">
        <f t="shared" si="22"/>
        <v>0</v>
      </c>
      <c r="BU20" s="458">
        <f t="shared" si="22"/>
        <v>0</v>
      </c>
      <c r="BV20" s="459">
        <f t="shared" si="25"/>
        <v>0</v>
      </c>
      <c r="BW20" s="460">
        <f t="shared" si="23"/>
        <v>0</v>
      </c>
      <c r="BX20" s="460">
        <f t="shared" si="23"/>
        <v>0</v>
      </c>
      <c r="BY20" s="460">
        <f t="shared" si="23"/>
        <v>0</v>
      </c>
      <c r="BZ20" s="460">
        <f t="shared" si="23"/>
        <v>0</v>
      </c>
      <c r="CA20" s="460">
        <f t="shared" si="23"/>
        <v>0</v>
      </c>
      <c r="CB20" s="460">
        <f t="shared" si="23"/>
        <v>0</v>
      </c>
      <c r="CC20" s="460">
        <f t="shared" si="23"/>
        <v>0</v>
      </c>
      <c r="CD20" s="460">
        <f t="shared" si="23"/>
        <v>0</v>
      </c>
      <c r="CE20" s="460">
        <f t="shared" si="23"/>
        <v>0</v>
      </c>
      <c r="CF20" s="460">
        <f t="shared" si="23"/>
        <v>0</v>
      </c>
      <c r="CG20" s="460">
        <f t="shared" si="23"/>
        <v>0</v>
      </c>
      <c r="CH20" s="460">
        <f t="shared" si="23"/>
        <v>0</v>
      </c>
      <c r="CI20" s="460">
        <f t="shared" si="23"/>
        <v>0</v>
      </c>
      <c r="CJ20" s="460">
        <f t="shared" si="23"/>
        <v>0</v>
      </c>
      <c r="CK20" s="460">
        <f t="shared" si="23"/>
        <v>0</v>
      </c>
      <c r="CL20" s="460">
        <f t="shared" si="23"/>
        <v>0</v>
      </c>
      <c r="CM20" s="460">
        <f t="shared" si="23"/>
        <v>0</v>
      </c>
      <c r="CN20" s="460">
        <f t="shared" si="23"/>
        <v>0</v>
      </c>
      <c r="CO20" s="460">
        <f t="shared" si="23"/>
        <v>0</v>
      </c>
      <c r="CP20" s="460">
        <f t="shared" si="23"/>
        <v>0</v>
      </c>
      <c r="CQ20" s="459">
        <f t="shared" si="26"/>
        <v>0</v>
      </c>
      <c r="CR20" s="413"/>
      <c r="CS20" s="413"/>
      <c r="CT20" s="413"/>
    </row>
    <row r="21" spans="1:98" ht="16.5">
      <c r="A21" s="971"/>
      <c r="B21" s="386"/>
      <c r="C21" s="498" t="str">
        <f t="shared" ref="C21:C41" si="33">IF(B21=0,"",VLOOKUP(B21,Liste_essences,2,0))</f>
        <v/>
      </c>
      <c r="D21" s="392"/>
      <c r="E21" s="387"/>
      <c r="F21" s="387"/>
      <c r="G21" s="387"/>
      <c r="H21" s="387"/>
      <c r="I21" s="387"/>
      <c r="J21" s="387"/>
      <c r="K21" s="387"/>
      <c r="L21" s="388"/>
      <c r="M21" s="388"/>
      <c r="N21" s="388"/>
      <c r="O21" s="388"/>
      <c r="P21" s="388"/>
      <c r="Q21" s="388"/>
      <c r="R21" s="388"/>
      <c r="S21" s="388"/>
      <c r="T21" s="388"/>
      <c r="U21" s="388"/>
      <c r="V21" s="388"/>
      <c r="W21" s="388"/>
      <c r="X21" s="388"/>
      <c r="Y21" s="388"/>
      <c r="Z21" s="389"/>
      <c r="AA21" s="499"/>
      <c r="AB21" s="503">
        <f t="shared" si="30"/>
        <v>0</v>
      </c>
      <c r="AC21" s="501">
        <f t="shared" si="31"/>
        <v>0</v>
      </c>
      <c r="AD21" s="434"/>
      <c r="AE21" s="502">
        <f t="shared" si="32"/>
        <v>0</v>
      </c>
      <c r="AF21" s="455">
        <f t="shared" si="20"/>
        <v>0</v>
      </c>
      <c r="AG21" s="456">
        <f t="shared" si="21"/>
        <v>0</v>
      </c>
      <c r="AH21" s="456">
        <f t="shared" si="21"/>
        <v>0</v>
      </c>
      <c r="AI21" s="456">
        <f t="shared" si="21"/>
        <v>0</v>
      </c>
      <c r="AJ21" s="456">
        <f t="shared" si="21"/>
        <v>0</v>
      </c>
      <c r="AK21" s="456">
        <f t="shared" si="21"/>
        <v>0</v>
      </c>
      <c r="AL21" s="456">
        <f t="shared" si="21"/>
        <v>0</v>
      </c>
      <c r="AM21" s="456">
        <f t="shared" si="21"/>
        <v>0</v>
      </c>
      <c r="AN21" s="456">
        <f t="shared" si="21"/>
        <v>0</v>
      </c>
      <c r="AO21" s="456">
        <f t="shared" si="21"/>
        <v>0</v>
      </c>
      <c r="AP21" s="456">
        <f t="shared" si="21"/>
        <v>0</v>
      </c>
      <c r="AQ21" s="456">
        <f t="shared" si="21"/>
        <v>0</v>
      </c>
      <c r="AR21" s="456">
        <f t="shared" si="21"/>
        <v>0</v>
      </c>
      <c r="AS21" s="456">
        <f t="shared" si="21"/>
        <v>0</v>
      </c>
      <c r="AT21" s="456">
        <f t="shared" si="21"/>
        <v>0</v>
      </c>
      <c r="AU21" s="456">
        <f t="shared" si="21"/>
        <v>0</v>
      </c>
      <c r="AV21" s="456">
        <f t="shared" si="21"/>
        <v>0</v>
      </c>
      <c r="AW21" s="456">
        <f t="shared" si="21"/>
        <v>0</v>
      </c>
      <c r="AX21" s="456">
        <f t="shared" si="21"/>
        <v>0</v>
      </c>
      <c r="AY21" s="456">
        <f t="shared" si="21"/>
        <v>0</v>
      </c>
      <c r="AZ21" s="456">
        <f t="shared" si="21"/>
        <v>0</v>
      </c>
      <c r="BA21" s="457">
        <f t="shared" si="24"/>
        <v>0</v>
      </c>
      <c r="BB21" s="458">
        <f t="shared" si="22"/>
        <v>0</v>
      </c>
      <c r="BC21" s="458">
        <f t="shared" si="22"/>
        <v>0</v>
      </c>
      <c r="BD21" s="458">
        <f t="shared" si="22"/>
        <v>0</v>
      </c>
      <c r="BE21" s="458">
        <f t="shared" si="22"/>
        <v>0</v>
      </c>
      <c r="BF21" s="458">
        <f t="shared" si="22"/>
        <v>0</v>
      </c>
      <c r="BG21" s="458">
        <f t="shared" si="22"/>
        <v>0</v>
      </c>
      <c r="BH21" s="458">
        <f t="shared" si="22"/>
        <v>0</v>
      </c>
      <c r="BI21" s="458">
        <f t="shared" si="22"/>
        <v>0</v>
      </c>
      <c r="BJ21" s="458">
        <f t="shared" si="22"/>
        <v>0</v>
      </c>
      <c r="BK21" s="458">
        <f t="shared" si="22"/>
        <v>0</v>
      </c>
      <c r="BL21" s="458">
        <f t="shared" si="22"/>
        <v>0</v>
      </c>
      <c r="BM21" s="458">
        <f t="shared" si="22"/>
        <v>0</v>
      </c>
      <c r="BN21" s="458">
        <f t="shared" si="22"/>
        <v>0</v>
      </c>
      <c r="BO21" s="458">
        <f t="shared" si="22"/>
        <v>0</v>
      </c>
      <c r="BP21" s="458">
        <f t="shared" si="22"/>
        <v>0</v>
      </c>
      <c r="BQ21" s="458">
        <f t="shared" si="22"/>
        <v>0</v>
      </c>
      <c r="BR21" s="458">
        <f t="shared" si="22"/>
        <v>0</v>
      </c>
      <c r="BS21" s="458">
        <f t="shared" si="22"/>
        <v>0</v>
      </c>
      <c r="BT21" s="458">
        <f t="shared" si="22"/>
        <v>0</v>
      </c>
      <c r="BU21" s="458">
        <f t="shared" si="22"/>
        <v>0</v>
      </c>
      <c r="BV21" s="459">
        <f t="shared" si="25"/>
        <v>0</v>
      </c>
      <c r="BW21" s="460">
        <f t="shared" si="23"/>
        <v>0</v>
      </c>
      <c r="BX21" s="460">
        <f t="shared" si="23"/>
        <v>0</v>
      </c>
      <c r="BY21" s="460">
        <f t="shared" si="23"/>
        <v>0</v>
      </c>
      <c r="BZ21" s="460">
        <f t="shared" si="23"/>
        <v>0</v>
      </c>
      <c r="CA21" s="460">
        <f t="shared" si="23"/>
        <v>0</v>
      </c>
      <c r="CB21" s="460">
        <f t="shared" si="23"/>
        <v>0</v>
      </c>
      <c r="CC21" s="460">
        <f t="shared" si="23"/>
        <v>0</v>
      </c>
      <c r="CD21" s="460">
        <f t="shared" si="23"/>
        <v>0</v>
      </c>
      <c r="CE21" s="460">
        <f t="shared" si="23"/>
        <v>0</v>
      </c>
      <c r="CF21" s="460">
        <f t="shared" si="23"/>
        <v>0</v>
      </c>
      <c r="CG21" s="460">
        <f t="shared" si="23"/>
        <v>0</v>
      </c>
      <c r="CH21" s="460">
        <f t="shared" si="23"/>
        <v>0</v>
      </c>
      <c r="CI21" s="460">
        <f t="shared" si="23"/>
        <v>0</v>
      </c>
      <c r="CJ21" s="460">
        <f t="shared" si="23"/>
        <v>0</v>
      </c>
      <c r="CK21" s="460">
        <f t="shared" si="23"/>
        <v>0</v>
      </c>
      <c r="CL21" s="460">
        <f t="shared" si="23"/>
        <v>0</v>
      </c>
      <c r="CM21" s="460">
        <f t="shared" si="23"/>
        <v>0</v>
      </c>
      <c r="CN21" s="460">
        <f t="shared" si="23"/>
        <v>0</v>
      </c>
      <c r="CO21" s="460">
        <f t="shared" si="23"/>
        <v>0</v>
      </c>
      <c r="CP21" s="460">
        <f t="shared" si="23"/>
        <v>0</v>
      </c>
      <c r="CQ21" s="459">
        <f t="shared" si="26"/>
        <v>0</v>
      </c>
      <c r="CR21" s="413"/>
      <c r="CS21" s="413"/>
      <c r="CT21" s="413"/>
    </row>
    <row r="22" spans="1:98" ht="16.5">
      <c r="A22" s="971"/>
      <c r="B22" s="386"/>
      <c r="C22" s="498" t="str">
        <f t="shared" si="33"/>
        <v/>
      </c>
      <c r="D22" s="392"/>
      <c r="E22" s="387"/>
      <c r="F22" s="387"/>
      <c r="G22" s="387"/>
      <c r="H22" s="387"/>
      <c r="I22" s="387"/>
      <c r="J22" s="387"/>
      <c r="K22" s="387"/>
      <c r="L22" s="388"/>
      <c r="M22" s="388"/>
      <c r="N22" s="388"/>
      <c r="O22" s="388"/>
      <c r="P22" s="388"/>
      <c r="Q22" s="388"/>
      <c r="R22" s="388"/>
      <c r="S22" s="388"/>
      <c r="T22" s="388"/>
      <c r="U22" s="388"/>
      <c r="V22" s="388"/>
      <c r="W22" s="388"/>
      <c r="X22" s="388"/>
      <c r="Y22" s="388"/>
      <c r="Z22" s="389"/>
      <c r="AA22" s="499"/>
      <c r="AB22" s="503">
        <f t="shared" si="30"/>
        <v>0</v>
      </c>
      <c r="AC22" s="501">
        <f t="shared" si="31"/>
        <v>0</v>
      </c>
      <c r="AD22" s="434"/>
      <c r="AE22" s="502">
        <f t="shared" si="32"/>
        <v>0</v>
      </c>
      <c r="AF22" s="455">
        <f t="shared" si="20"/>
        <v>0</v>
      </c>
      <c r="AG22" s="456">
        <f t="shared" si="21"/>
        <v>0</v>
      </c>
      <c r="AH22" s="456">
        <f t="shared" si="21"/>
        <v>0</v>
      </c>
      <c r="AI22" s="456">
        <f t="shared" si="21"/>
        <v>0</v>
      </c>
      <c r="AJ22" s="456">
        <f t="shared" si="21"/>
        <v>0</v>
      </c>
      <c r="AK22" s="456">
        <f t="shared" si="21"/>
        <v>0</v>
      </c>
      <c r="AL22" s="456">
        <f t="shared" si="21"/>
        <v>0</v>
      </c>
      <c r="AM22" s="456">
        <f t="shared" si="21"/>
        <v>0</v>
      </c>
      <c r="AN22" s="456">
        <f t="shared" si="21"/>
        <v>0</v>
      </c>
      <c r="AO22" s="456">
        <f t="shared" si="21"/>
        <v>0</v>
      </c>
      <c r="AP22" s="456">
        <f t="shared" si="21"/>
        <v>0</v>
      </c>
      <c r="AQ22" s="456">
        <f t="shared" si="21"/>
        <v>0</v>
      </c>
      <c r="AR22" s="456">
        <f t="shared" si="21"/>
        <v>0</v>
      </c>
      <c r="AS22" s="456">
        <f t="shared" si="21"/>
        <v>0</v>
      </c>
      <c r="AT22" s="456">
        <f t="shared" si="21"/>
        <v>0</v>
      </c>
      <c r="AU22" s="456">
        <f t="shared" si="21"/>
        <v>0</v>
      </c>
      <c r="AV22" s="456">
        <f t="shared" ref="AV22:AZ22" si="34">SUMIFS($D32:$Z32, $D$8:$Z$8, AV$8, $D$4:$Z$4, 1)</f>
        <v>0</v>
      </c>
      <c r="AW22" s="456">
        <f t="shared" si="34"/>
        <v>0</v>
      </c>
      <c r="AX22" s="456">
        <f t="shared" si="34"/>
        <v>0</v>
      </c>
      <c r="AY22" s="456">
        <f t="shared" si="34"/>
        <v>0</v>
      </c>
      <c r="AZ22" s="456">
        <f t="shared" si="34"/>
        <v>0</v>
      </c>
      <c r="BA22" s="457">
        <f t="shared" si="24"/>
        <v>0</v>
      </c>
      <c r="BB22" s="458">
        <f t="shared" si="22"/>
        <v>0</v>
      </c>
      <c r="BC22" s="458">
        <f t="shared" si="22"/>
        <v>0</v>
      </c>
      <c r="BD22" s="458">
        <f t="shared" si="22"/>
        <v>0</v>
      </c>
      <c r="BE22" s="458">
        <f t="shared" si="22"/>
        <v>0</v>
      </c>
      <c r="BF22" s="458">
        <f t="shared" si="22"/>
        <v>0</v>
      </c>
      <c r="BG22" s="458">
        <f t="shared" si="22"/>
        <v>0</v>
      </c>
      <c r="BH22" s="458">
        <f t="shared" si="22"/>
        <v>0</v>
      </c>
      <c r="BI22" s="458">
        <f t="shared" si="22"/>
        <v>0</v>
      </c>
      <c r="BJ22" s="458">
        <f t="shared" si="22"/>
        <v>0</v>
      </c>
      <c r="BK22" s="458">
        <f t="shared" si="22"/>
        <v>0</v>
      </c>
      <c r="BL22" s="458">
        <f t="shared" si="22"/>
        <v>0</v>
      </c>
      <c r="BM22" s="458">
        <f t="shared" si="22"/>
        <v>0</v>
      </c>
      <c r="BN22" s="458">
        <f t="shared" si="22"/>
        <v>0</v>
      </c>
      <c r="BO22" s="458">
        <f t="shared" si="22"/>
        <v>0</v>
      </c>
      <c r="BP22" s="458">
        <f t="shared" si="22"/>
        <v>0</v>
      </c>
      <c r="BQ22" s="458">
        <f t="shared" ref="BQ22:BU31" si="35">SUMIFS($D32:$Z32, $D$8:$Z$8, AV$8, $D$4:$Z$4, "2f")</f>
        <v>0</v>
      </c>
      <c r="BR22" s="458">
        <f t="shared" si="35"/>
        <v>0</v>
      </c>
      <c r="BS22" s="458">
        <f t="shared" si="35"/>
        <v>0</v>
      </c>
      <c r="BT22" s="458">
        <f t="shared" si="35"/>
        <v>0</v>
      </c>
      <c r="BU22" s="458">
        <f t="shared" si="35"/>
        <v>0</v>
      </c>
      <c r="BV22" s="459">
        <f t="shared" si="25"/>
        <v>0</v>
      </c>
      <c r="BW22" s="460">
        <f t="shared" si="23"/>
        <v>0</v>
      </c>
      <c r="BX22" s="460">
        <f t="shared" si="23"/>
        <v>0</v>
      </c>
      <c r="BY22" s="460">
        <f t="shared" si="23"/>
        <v>0</v>
      </c>
      <c r="BZ22" s="460">
        <f t="shared" si="23"/>
        <v>0</v>
      </c>
      <c r="CA22" s="460">
        <f t="shared" si="23"/>
        <v>0</v>
      </c>
      <c r="CB22" s="460">
        <f t="shared" si="23"/>
        <v>0</v>
      </c>
      <c r="CC22" s="460">
        <f t="shared" si="23"/>
        <v>0</v>
      </c>
      <c r="CD22" s="460">
        <f t="shared" si="23"/>
        <v>0</v>
      </c>
      <c r="CE22" s="460">
        <f t="shared" si="23"/>
        <v>0</v>
      </c>
      <c r="CF22" s="460">
        <f t="shared" si="23"/>
        <v>0</v>
      </c>
      <c r="CG22" s="460">
        <f t="shared" si="23"/>
        <v>0</v>
      </c>
      <c r="CH22" s="460">
        <f t="shared" si="23"/>
        <v>0</v>
      </c>
      <c r="CI22" s="460">
        <f t="shared" si="23"/>
        <v>0</v>
      </c>
      <c r="CJ22" s="460">
        <f t="shared" si="23"/>
        <v>0</v>
      </c>
      <c r="CK22" s="460">
        <f t="shared" si="23"/>
        <v>0</v>
      </c>
      <c r="CL22" s="460">
        <f t="shared" ref="CL22:CP31" si="36">SUMIFS($D32:$Z32, $D$8:$Z$8, AV$8, $D$4:$Z$4, "2s")</f>
        <v>0</v>
      </c>
      <c r="CM22" s="460">
        <f t="shared" si="36"/>
        <v>0</v>
      </c>
      <c r="CN22" s="460">
        <f t="shared" si="36"/>
        <v>0</v>
      </c>
      <c r="CO22" s="460">
        <f t="shared" si="36"/>
        <v>0</v>
      </c>
      <c r="CP22" s="460">
        <f t="shared" si="36"/>
        <v>0</v>
      </c>
      <c r="CQ22" s="459">
        <f t="shared" si="26"/>
        <v>0</v>
      </c>
      <c r="CR22" s="413"/>
      <c r="CS22" s="413"/>
      <c r="CT22" s="413"/>
    </row>
    <row r="23" spans="1:98" ht="16.5">
      <c r="A23" s="971"/>
      <c r="B23" s="386"/>
      <c r="C23" s="498" t="str">
        <f t="shared" si="33"/>
        <v/>
      </c>
      <c r="D23" s="392"/>
      <c r="E23" s="387"/>
      <c r="F23" s="387"/>
      <c r="G23" s="387"/>
      <c r="H23" s="387"/>
      <c r="I23" s="387"/>
      <c r="J23" s="387"/>
      <c r="K23" s="387"/>
      <c r="L23" s="388"/>
      <c r="M23" s="388"/>
      <c r="N23" s="388"/>
      <c r="O23" s="388"/>
      <c r="P23" s="388"/>
      <c r="Q23" s="388"/>
      <c r="R23" s="388"/>
      <c r="S23" s="388"/>
      <c r="T23" s="388"/>
      <c r="U23" s="388"/>
      <c r="V23" s="388"/>
      <c r="W23" s="388"/>
      <c r="X23" s="388"/>
      <c r="Y23" s="388"/>
      <c r="Z23" s="389"/>
      <c r="AA23" s="499"/>
      <c r="AB23" s="503">
        <f t="shared" si="30"/>
        <v>0</v>
      </c>
      <c r="AC23" s="501">
        <f t="shared" si="31"/>
        <v>0</v>
      </c>
      <c r="AD23" s="434"/>
      <c r="AE23" s="502">
        <f t="shared" si="32"/>
        <v>0</v>
      </c>
      <c r="AF23" s="455">
        <f t="shared" si="20"/>
        <v>0</v>
      </c>
      <c r="AG23" s="456">
        <f t="shared" ref="AG23:AZ31" si="37">SUMIFS($D33:$Z33, $D$8:$Z$8, AG$8, $D$4:$Z$4, 1)</f>
        <v>0</v>
      </c>
      <c r="AH23" s="456">
        <f t="shared" si="37"/>
        <v>0</v>
      </c>
      <c r="AI23" s="456">
        <f t="shared" si="37"/>
        <v>0</v>
      </c>
      <c r="AJ23" s="456">
        <f t="shared" si="37"/>
        <v>0</v>
      </c>
      <c r="AK23" s="456">
        <f t="shared" si="37"/>
        <v>0</v>
      </c>
      <c r="AL23" s="456">
        <f t="shared" si="37"/>
        <v>0</v>
      </c>
      <c r="AM23" s="456">
        <f t="shared" si="37"/>
        <v>0</v>
      </c>
      <c r="AN23" s="456">
        <f t="shared" si="37"/>
        <v>0</v>
      </c>
      <c r="AO23" s="456">
        <f t="shared" si="37"/>
        <v>0</v>
      </c>
      <c r="AP23" s="456">
        <f t="shared" si="37"/>
        <v>0</v>
      </c>
      <c r="AQ23" s="456">
        <f t="shared" si="37"/>
        <v>0</v>
      </c>
      <c r="AR23" s="456">
        <f t="shared" si="37"/>
        <v>0</v>
      </c>
      <c r="AS23" s="456">
        <f t="shared" si="37"/>
        <v>0</v>
      </c>
      <c r="AT23" s="456">
        <f t="shared" si="37"/>
        <v>0</v>
      </c>
      <c r="AU23" s="456">
        <f t="shared" si="37"/>
        <v>0</v>
      </c>
      <c r="AV23" s="456">
        <f t="shared" si="37"/>
        <v>0</v>
      </c>
      <c r="AW23" s="456">
        <f t="shared" si="37"/>
        <v>0</v>
      </c>
      <c r="AX23" s="456">
        <f t="shared" si="37"/>
        <v>0</v>
      </c>
      <c r="AY23" s="456">
        <f t="shared" si="37"/>
        <v>0</v>
      </c>
      <c r="AZ23" s="456">
        <f t="shared" si="37"/>
        <v>0</v>
      </c>
      <c r="BA23" s="457">
        <f t="shared" si="24"/>
        <v>0</v>
      </c>
      <c r="BB23" s="458">
        <f t="shared" ref="BB23:BP31" si="38">SUMIFS($D33:$Z33, $D$8:$Z$8, AG$8, $D$4:$Z$4, "2f")</f>
        <v>0</v>
      </c>
      <c r="BC23" s="458">
        <f t="shared" si="38"/>
        <v>0</v>
      </c>
      <c r="BD23" s="458">
        <f t="shared" si="38"/>
        <v>0</v>
      </c>
      <c r="BE23" s="458">
        <f t="shared" si="38"/>
        <v>0</v>
      </c>
      <c r="BF23" s="458">
        <f t="shared" si="38"/>
        <v>0</v>
      </c>
      <c r="BG23" s="458">
        <f t="shared" si="38"/>
        <v>0</v>
      </c>
      <c r="BH23" s="458">
        <f t="shared" si="38"/>
        <v>0</v>
      </c>
      <c r="BI23" s="458">
        <f t="shared" si="38"/>
        <v>0</v>
      </c>
      <c r="BJ23" s="458">
        <f t="shared" si="38"/>
        <v>0</v>
      </c>
      <c r="BK23" s="458">
        <f t="shared" si="38"/>
        <v>0</v>
      </c>
      <c r="BL23" s="458">
        <f t="shared" si="38"/>
        <v>0</v>
      </c>
      <c r="BM23" s="458">
        <f t="shared" si="38"/>
        <v>0</v>
      </c>
      <c r="BN23" s="458">
        <f t="shared" si="38"/>
        <v>0</v>
      </c>
      <c r="BO23" s="458">
        <f t="shared" si="38"/>
        <v>0</v>
      </c>
      <c r="BP23" s="458">
        <f t="shared" si="38"/>
        <v>0</v>
      </c>
      <c r="BQ23" s="458">
        <f t="shared" si="35"/>
        <v>0</v>
      </c>
      <c r="BR23" s="458">
        <f t="shared" si="35"/>
        <v>0</v>
      </c>
      <c r="BS23" s="458">
        <f t="shared" si="35"/>
        <v>0</v>
      </c>
      <c r="BT23" s="458">
        <f t="shared" si="35"/>
        <v>0</v>
      </c>
      <c r="BU23" s="458">
        <f t="shared" si="35"/>
        <v>0</v>
      </c>
      <c r="BV23" s="459">
        <f t="shared" si="25"/>
        <v>0</v>
      </c>
      <c r="BW23" s="460">
        <f t="shared" ref="BW23:CK31" si="39">SUMIFS($D33:$Z33, $D$8:$Z$8, AG$8, $D$4:$Z$4, "2s")</f>
        <v>0</v>
      </c>
      <c r="BX23" s="460">
        <f t="shared" si="39"/>
        <v>0</v>
      </c>
      <c r="BY23" s="460">
        <f t="shared" si="39"/>
        <v>0</v>
      </c>
      <c r="BZ23" s="460">
        <f t="shared" si="39"/>
        <v>0</v>
      </c>
      <c r="CA23" s="460">
        <f t="shared" si="39"/>
        <v>0</v>
      </c>
      <c r="CB23" s="460">
        <f t="shared" si="39"/>
        <v>0</v>
      </c>
      <c r="CC23" s="460">
        <f t="shared" si="39"/>
        <v>0</v>
      </c>
      <c r="CD23" s="460">
        <f t="shared" si="39"/>
        <v>0</v>
      </c>
      <c r="CE23" s="460">
        <f t="shared" si="39"/>
        <v>0</v>
      </c>
      <c r="CF23" s="460">
        <f t="shared" si="39"/>
        <v>0</v>
      </c>
      <c r="CG23" s="460">
        <f t="shared" si="39"/>
        <v>0</v>
      </c>
      <c r="CH23" s="460">
        <f t="shared" si="39"/>
        <v>0</v>
      </c>
      <c r="CI23" s="460">
        <f t="shared" si="39"/>
        <v>0</v>
      </c>
      <c r="CJ23" s="460">
        <f t="shared" si="39"/>
        <v>0</v>
      </c>
      <c r="CK23" s="460">
        <f t="shared" si="39"/>
        <v>0</v>
      </c>
      <c r="CL23" s="460">
        <f t="shared" si="36"/>
        <v>0</v>
      </c>
      <c r="CM23" s="460">
        <f t="shared" si="36"/>
        <v>0</v>
      </c>
      <c r="CN23" s="460">
        <f t="shared" si="36"/>
        <v>0</v>
      </c>
      <c r="CO23" s="460">
        <f t="shared" si="36"/>
        <v>0</v>
      </c>
      <c r="CP23" s="460">
        <f t="shared" si="36"/>
        <v>0</v>
      </c>
      <c r="CQ23" s="459">
        <f t="shared" si="26"/>
        <v>0</v>
      </c>
      <c r="CR23" s="413"/>
      <c r="CS23" s="413"/>
      <c r="CT23" s="413"/>
    </row>
    <row r="24" spans="1:98" ht="16.5">
      <c r="A24" s="971"/>
      <c r="B24" s="386"/>
      <c r="C24" s="498" t="str">
        <f t="shared" si="33"/>
        <v/>
      </c>
      <c r="D24" s="392"/>
      <c r="E24" s="387"/>
      <c r="F24" s="387"/>
      <c r="G24" s="387"/>
      <c r="H24" s="387"/>
      <c r="I24" s="387"/>
      <c r="J24" s="387"/>
      <c r="K24" s="387"/>
      <c r="L24" s="388"/>
      <c r="M24" s="388"/>
      <c r="N24" s="388"/>
      <c r="O24" s="388"/>
      <c r="P24" s="388"/>
      <c r="Q24" s="388"/>
      <c r="R24" s="388"/>
      <c r="S24" s="388"/>
      <c r="T24" s="388"/>
      <c r="U24" s="388"/>
      <c r="V24" s="388"/>
      <c r="W24" s="388"/>
      <c r="X24" s="388"/>
      <c r="Y24" s="388"/>
      <c r="Z24" s="389"/>
      <c r="AA24" s="499"/>
      <c r="AB24" s="503">
        <f t="shared" si="30"/>
        <v>0</v>
      </c>
      <c r="AC24" s="501">
        <f t="shared" si="31"/>
        <v>0</v>
      </c>
      <c r="AD24" s="434"/>
      <c r="AE24" s="502">
        <f t="shared" si="32"/>
        <v>0</v>
      </c>
      <c r="AF24" s="455">
        <f t="shared" si="20"/>
        <v>0</v>
      </c>
      <c r="AG24" s="456">
        <f t="shared" si="37"/>
        <v>0</v>
      </c>
      <c r="AH24" s="456">
        <f t="shared" si="37"/>
        <v>0</v>
      </c>
      <c r="AI24" s="456">
        <f t="shared" si="37"/>
        <v>0</v>
      </c>
      <c r="AJ24" s="456">
        <f t="shared" si="37"/>
        <v>0</v>
      </c>
      <c r="AK24" s="456">
        <f t="shared" si="37"/>
        <v>0</v>
      </c>
      <c r="AL24" s="456">
        <f t="shared" si="37"/>
        <v>0</v>
      </c>
      <c r="AM24" s="456">
        <f t="shared" si="37"/>
        <v>0</v>
      </c>
      <c r="AN24" s="456">
        <f t="shared" si="37"/>
        <v>0</v>
      </c>
      <c r="AO24" s="456">
        <f t="shared" si="37"/>
        <v>0</v>
      </c>
      <c r="AP24" s="456">
        <f t="shared" si="37"/>
        <v>0</v>
      </c>
      <c r="AQ24" s="456">
        <f t="shared" si="37"/>
        <v>0</v>
      </c>
      <c r="AR24" s="456">
        <f t="shared" si="37"/>
        <v>0</v>
      </c>
      <c r="AS24" s="456">
        <f t="shared" si="37"/>
        <v>0</v>
      </c>
      <c r="AT24" s="456">
        <f t="shared" si="37"/>
        <v>0</v>
      </c>
      <c r="AU24" s="456">
        <f t="shared" si="37"/>
        <v>0</v>
      </c>
      <c r="AV24" s="456">
        <f t="shared" si="37"/>
        <v>0</v>
      </c>
      <c r="AW24" s="456">
        <f t="shared" si="37"/>
        <v>0</v>
      </c>
      <c r="AX24" s="456">
        <f t="shared" si="37"/>
        <v>0</v>
      </c>
      <c r="AY24" s="456">
        <f t="shared" si="37"/>
        <v>0</v>
      </c>
      <c r="AZ24" s="456">
        <f t="shared" si="37"/>
        <v>0</v>
      </c>
      <c r="BA24" s="457">
        <f t="shared" si="24"/>
        <v>0</v>
      </c>
      <c r="BB24" s="458">
        <f t="shared" si="38"/>
        <v>0</v>
      </c>
      <c r="BC24" s="458">
        <f t="shared" si="38"/>
        <v>0</v>
      </c>
      <c r="BD24" s="458">
        <f t="shared" si="38"/>
        <v>0</v>
      </c>
      <c r="BE24" s="458">
        <f t="shared" si="38"/>
        <v>0</v>
      </c>
      <c r="BF24" s="458">
        <f t="shared" si="38"/>
        <v>0</v>
      </c>
      <c r="BG24" s="458">
        <f t="shared" si="38"/>
        <v>0</v>
      </c>
      <c r="BH24" s="458">
        <f t="shared" si="38"/>
        <v>0</v>
      </c>
      <c r="BI24" s="458">
        <f t="shared" si="38"/>
        <v>0</v>
      </c>
      <c r="BJ24" s="458">
        <f t="shared" si="38"/>
        <v>0</v>
      </c>
      <c r="BK24" s="458">
        <f t="shared" si="38"/>
        <v>0</v>
      </c>
      <c r="BL24" s="458">
        <f t="shared" si="38"/>
        <v>0</v>
      </c>
      <c r="BM24" s="458">
        <f t="shared" si="38"/>
        <v>0</v>
      </c>
      <c r="BN24" s="458">
        <f t="shared" si="38"/>
        <v>0</v>
      </c>
      <c r="BO24" s="458">
        <f t="shared" si="38"/>
        <v>0</v>
      </c>
      <c r="BP24" s="458">
        <f t="shared" si="38"/>
        <v>0</v>
      </c>
      <c r="BQ24" s="458">
        <f t="shared" si="35"/>
        <v>0</v>
      </c>
      <c r="BR24" s="458">
        <f t="shared" si="35"/>
        <v>0</v>
      </c>
      <c r="BS24" s="458">
        <f t="shared" si="35"/>
        <v>0</v>
      </c>
      <c r="BT24" s="458">
        <f t="shared" si="35"/>
        <v>0</v>
      </c>
      <c r="BU24" s="458">
        <f t="shared" si="35"/>
        <v>0</v>
      </c>
      <c r="BV24" s="459">
        <f t="shared" si="25"/>
        <v>0</v>
      </c>
      <c r="BW24" s="460">
        <f t="shared" si="39"/>
        <v>0</v>
      </c>
      <c r="BX24" s="460">
        <f t="shared" si="39"/>
        <v>0</v>
      </c>
      <c r="BY24" s="460">
        <f t="shared" si="39"/>
        <v>0</v>
      </c>
      <c r="BZ24" s="460">
        <f t="shared" si="39"/>
        <v>0</v>
      </c>
      <c r="CA24" s="460">
        <f t="shared" si="39"/>
        <v>0</v>
      </c>
      <c r="CB24" s="460">
        <f t="shared" si="39"/>
        <v>0</v>
      </c>
      <c r="CC24" s="460">
        <f t="shared" si="39"/>
        <v>0</v>
      </c>
      <c r="CD24" s="460">
        <f t="shared" si="39"/>
        <v>0</v>
      </c>
      <c r="CE24" s="460">
        <f t="shared" si="39"/>
        <v>0</v>
      </c>
      <c r="CF24" s="460">
        <f t="shared" si="39"/>
        <v>0</v>
      </c>
      <c r="CG24" s="460">
        <f t="shared" si="39"/>
        <v>0</v>
      </c>
      <c r="CH24" s="460">
        <f t="shared" si="39"/>
        <v>0</v>
      </c>
      <c r="CI24" s="460">
        <f t="shared" si="39"/>
        <v>0</v>
      </c>
      <c r="CJ24" s="460">
        <f t="shared" si="39"/>
        <v>0</v>
      </c>
      <c r="CK24" s="460">
        <f t="shared" si="39"/>
        <v>0</v>
      </c>
      <c r="CL24" s="460">
        <f t="shared" si="36"/>
        <v>0</v>
      </c>
      <c r="CM24" s="460">
        <f t="shared" si="36"/>
        <v>0</v>
      </c>
      <c r="CN24" s="460">
        <f t="shared" si="36"/>
        <v>0</v>
      </c>
      <c r="CO24" s="460">
        <f t="shared" si="36"/>
        <v>0</v>
      </c>
      <c r="CP24" s="460">
        <f t="shared" si="36"/>
        <v>0</v>
      </c>
      <c r="CQ24" s="459">
        <f t="shared" si="26"/>
        <v>0</v>
      </c>
      <c r="CR24" s="413"/>
      <c r="CS24" s="413"/>
      <c r="CT24" s="413"/>
    </row>
    <row r="25" spans="1:98" ht="16.5">
      <c r="A25" s="971"/>
      <c r="B25" s="386"/>
      <c r="C25" s="498" t="str">
        <f t="shared" si="33"/>
        <v/>
      </c>
      <c r="D25" s="393"/>
      <c r="E25" s="388"/>
      <c r="F25" s="388"/>
      <c r="G25" s="388"/>
      <c r="H25" s="388"/>
      <c r="I25" s="388"/>
      <c r="J25" s="388"/>
      <c r="K25" s="388"/>
      <c r="L25" s="388"/>
      <c r="M25" s="388"/>
      <c r="N25" s="388"/>
      <c r="O25" s="388"/>
      <c r="P25" s="388"/>
      <c r="Q25" s="388"/>
      <c r="R25" s="388"/>
      <c r="S25" s="388"/>
      <c r="T25" s="388"/>
      <c r="U25" s="388"/>
      <c r="V25" s="388"/>
      <c r="W25" s="388"/>
      <c r="X25" s="388"/>
      <c r="Y25" s="388"/>
      <c r="Z25" s="389"/>
      <c r="AA25" s="499"/>
      <c r="AB25" s="503">
        <f t="shared" si="30"/>
        <v>0</v>
      </c>
      <c r="AC25" s="501">
        <f t="shared" si="31"/>
        <v>0</v>
      </c>
      <c r="AD25" s="434"/>
      <c r="AE25" s="502">
        <f t="shared" si="32"/>
        <v>0</v>
      </c>
      <c r="AF25" s="455">
        <f t="shared" si="20"/>
        <v>0</v>
      </c>
      <c r="AG25" s="456">
        <f t="shared" si="37"/>
        <v>0</v>
      </c>
      <c r="AH25" s="456">
        <f t="shared" si="37"/>
        <v>0</v>
      </c>
      <c r="AI25" s="456">
        <f t="shared" si="37"/>
        <v>0</v>
      </c>
      <c r="AJ25" s="456">
        <f t="shared" si="37"/>
        <v>0</v>
      </c>
      <c r="AK25" s="456">
        <f t="shared" si="37"/>
        <v>0</v>
      </c>
      <c r="AL25" s="456">
        <f t="shared" si="37"/>
        <v>0</v>
      </c>
      <c r="AM25" s="456">
        <f t="shared" si="37"/>
        <v>0</v>
      </c>
      <c r="AN25" s="456">
        <f t="shared" si="37"/>
        <v>0</v>
      </c>
      <c r="AO25" s="456">
        <f t="shared" si="37"/>
        <v>0</v>
      </c>
      <c r="AP25" s="456">
        <f t="shared" si="37"/>
        <v>0</v>
      </c>
      <c r="AQ25" s="456">
        <f t="shared" si="37"/>
        <v>0</v>
      </c>
      <c r="AR25" s="456">
        <f t="shared" si="37"/>
        <v>0</v>
      </c>
      <c r="AS25" s="456">
        <f t="shared" si="37"/>
        <v>0</v>
      </c>
      <c r="AT25" s="456">
        <f t="shared" si="37"/>
        <v>0</v>
      </c>
      <c r="AU25" s="456">
        <f t="shared" si="37"/>
        <v>0</v>
      </c>
      <c r="AV25" s="456">
        <f t="shared" si="37"/>
        <v>0</v>
      </c>
      <c r="AW25" s="456">
        <f t="shared" si="37"/>
        <v>0</v>
      </c>
      <c r="AX25" s="456">
        <f t="shared" si="37"/>
        <v>0</v>
      </c>
      <c r="AY25" s="456">
        <f t="shared" si="37"/>
        <v>0</v>
      </c>
      <c r="AZ25" s="456">
        <f t="shared" si="37"/>
        <v>0</v>
      </c>
      <c r="BA25" s="457">
        <f t="shared" si="24"/>
        <v>0</v>
      </c>
      <c r="BB25" s="458">
        <f t="shared" si="38"/>
        <v>0</v>
      </c>
      <c r="BC25" s="458">
        <f t="shared" si="38"/>
        <v>0</v>
      </c>
      <c r="BD25" s="458">
        <f t="shared" si="38"/>
        <v>0</v>
      </c>
      <c r="BE25" s="458">
        <f t="shared" si="38"/>
        <v>0</v>
      </c>
      <c r="BF25" s="458">
        <f t="shared" si="38"/>
        <v>0</v>
      </c>
      <c r="BG25" s="458">
        <f t="shared" si="38"/>
        <v>0</v>
      </c>
      <c r="BH25" s="458">
        <f t="shared" si="38"/>
        <v>0</v>
      </c>
      <c r="BI25" s="458">
        <f t="shared" si="38"/>
        <v>0</v>
      </c>
      <c r="BJ25" s="458">
        <f t="shared" si="38"/>
        <v>0</v>
      </c>
      <c r="BK25" s="458">
        <f t="shared" si="38"/>
        <v>0</v>
      </c>
      <c r="BL25" s="458">
        <f t="shared" si="38"/>
        <v>0</v>
      </c>
      <c r="BM25" s="458">
        <f t="shared" si="38"/>
        <v>0</v>
      </c>
      <c r="BN25" s="458">
        <f t="shared" si="38"/>
        <v>0</v>
      </c>
      <c r="BO25" s="458">
        <f t="shared" si="38"/>
        <v>0</v>
      </c>
      <c r="BP25" s="458">
        <f t="shared" si="38"/>
        <v>0</v>
      </c>
      <c r="BQ25" s="458">
        <f t="shared" si="35"/>
        <v>0</v>
      </c>
      <c r="BR25" s="458">
        <f t="shared" si="35"/>
        <v>0</v>
      </c>
      <c r="BS25" s="458">
        <f t="shared" si="35"/>
        <v>0</v>
      </c>
      <c r="BT25" s="458">
        <f t="shared" si="35"/>
        <v>0</v>
      </c>
      <c r="BU25" s="458">
        <f t="shared" si="35"/>
        <v>0</v>
      </c>
      <c r="BV25" s="459">
        <f t="shared" si="25"/>
        <v>0</v>
      </c>
      <c r="BW25" s="460">
        <f t="shared" si="39"/>
        <v>0</v>
      </c>
      <c r="BX25" s="460">
        <f t="shared" si="39"/>
        <v>0</v>
      </c>
      <c r="BY25" s="460">
        <f t="shared" si="39"/>
        <v>0</v>
      </c>
      <c r="BZ25" s="460">
        <f t="shared" si="39"/>
        <v>0</v>
      </c>
      <c r="CA25" s="460">
        <f t="shared" si="39"/>
        <v>0</v>
      </c>
      <c r="CB25" s="460">
        <f t="shared" si="39"/>
        <v>0</v>
      </c>
      <c r="CC25" s="460">
        <f t="shared" si="39"/>
        <v>0</v>
      </c>
      <c r="CD25" s="460">
        <f t="shared" si="39"/>
        <v>0</v>
      </c>
      <c r="CE25" s="460">
        <f t="shared" si="39"/>
        <v>0</v>
      </c>
      <c r="CF25" s="460">
        <f t="shared" si="39"/>
        <v>0</v>
      </c>
      <c r="CG25" s="460">
        <f t="shared" si="39"/>
        <v>0</v>
      </c>
      <c r="CH25" s="460">
        <f t="shared" si="39"/>
        <v>0</v>
      </c>
      <c r="CI25" s="460">
        <f t="shared" si="39"/>
        <v>0</v>
      </c>
      <c r="CJ25" s="460">
        <f t="shared" si="39"/>
        <v>0</v>
      </c>
      <c r="CK25" s="460">
        <f t="shared" si="39"/>
        <v>0</v>
      </c>
      <c r="CL25" s="460">
        <f t="shared" si="36"/>
        <v>0</v>
      </c>
      <c r="CM25" s="460">
        <f t="shared" si="36"/>
        <v>0</v>
      </c>
      <c r="CN25" s="460">
        <f t="shared" si="36"/>
        <v>0</v>
      </c>
      <c r="CO25" s="460">
        <f t="shared" si="36"/>
        <v>0</v>
      </c>
      <c r="CP25" s="460">
        <f t="shared" si="36"/>
        <v>0</v>
      </c>
      <c r="CQ25" s="459">
        <f t="shared" si="26"/>
        <v>0</v>
      </c>
      <c r="CR25" s="413"/>
      <c r="CS25" s="413"/>
      <c r="CT25" s="413"/>
    </row>
    <row r="26" spans="1:98" ht="16.5">
      <c r="A26" s="971"/>
      <c r="B26" s="386"/>
      <c r="C26" s="498" t="str">
        <f t="shared" si="33"/>
        <v/>
      </c>
      <c r="D26" s="393"/>
      <c r="E26" s="388"/>
      <c r="F26" s="388"/>
      <c r="G26" s="388"/>
      <c r="H26" s="388"/>
      <c r="I26" s="388"/>
      <c r="J26" s="388"/>
      <c r="K26" s="388"/>
      <c r="L26" s="388"/>
      <c r="M26" s="388"/>
      <c r="N26" s="388"/>
      <c r="O26" s="388"/>
      <c r="P26" s="388"/>
      <c r="Q26" s="388"/>
      <c r="R26" s="388"/>
      <c r="S26" s="388"/>
      <c r="T26" s="388"/>
      <c r="U26" s="388"/>
      <c r="V26" s="388"/>
      <c r="W26" s="388"/>
      <c r="X26" s="388"/>
      <c r="Y26" s="388"/>
      <c r="Z26" s="389"/>
      <c r="AA26" s="499"/>
      <c r="AB26" s="503">
        <f t="shared" si="30"/>
        <v>0</v>
      </c>
      <c r="AC26" s="501">
        <f t="shared" si="31"/>
        <v>0</v>
      </c>
      <c r="AD26" s="434"/>
      <c r="AE26" s="502">
        <f t="shared" si="32"/>
        <v>0</v>
      </c>
      <c r="AF26" s="455">
        <f t="shared" si="20"/>
        <v>0</v>
      </c>
      <c r="AG26" s="456">
        <f t="shared" si="37"/>
        <v>0</v>
      </c>
      <c r="AH26" s="456">
        <f t="shared" si="37"/>
        <v>0</v>
      </c>
      <c r="AI26" s="456">
        <f t="shared" si="37"/>
        <v>0</v>
      </c>
      <c r="AJ26" s="456">
        <f t="shared" si="37"/>
        <v>0</v>
      </c>
      <c r="AK26" s="456">
        <f t="shared" si="37"/>
        <v>0</v>
      </c>
      <c r="AL26" s="456">
        <f t="shared" si="37"/>
        <v>0</v>
      </c>
      <c r="AM26" s="456">
        <f t="shared" si="37"/>
        <v>0</v>
      </c>
      <c r="AN26" s="456">
        <f t="shared" si="37"/>
        <v>0</v>
      </c>
      <c r="AO26" s="456">
        <f t="shared" si="37"/>
        <v>0</v>
      </c>
      <c r="AP26" s="456">
        <f t="shared" si="37"/>
        <v>0</v>
      </c>
      <c r="AQ26" s="456">
        <f t="shared" si="37"/>
        <v>0</v>
      </c>
      <c r="AR26" s="456">
        <f t="shared" si="37"/>
        <v>0</v>
      </c>
      <c r="AS26" s="456">
        <f t="shared" si="37"/>
        <v>0</v>
      </c>
      <c r="AT26" s="456">
        <f t="shared" si="37"/>
        <v>0</v>
      </c>
      <c r="AU26" s="456">
        <f t="shared" si="37"/>
        <v>0</v>
      </c>
      <c r="AV26" s="456">
        <f t="shared" si="37"/>
        <v>0</v>
      </c>
      <c r="AW26" s="456">
        <f t="shared" si="37"/>
        <v>0</v>
      </c>
      <c r="AX26" s="456">
        <f t="shared" si="37"/>
        <v>0</v>
      </c>
      <c r="AY26" s="456">
        <f t="shared" si="37"/>
        <v>0</v>
      </c>
      <c r="AZ26" s="456">
        <f t="shared" si="37"/>
        <v>0</v>
      </c>
      <c r="BA26" s="457">
        <f t="shared" si="24"/>
        <v>0</v>
      </c>
      <c r="BB26" s="458">
        <f t="shared" si="38"/>
        <v>0</v>
      </c>
      <c r="BC26" s="458">
        <f t="shared" si="38"/>
        <v>0</v>
      </c>
      <c r="BD26" s="458">
        <f t="shared" si="38"/>
        <v>0</v>
      </c>
      <c r="BE26" s="458">
        <f t="shared" si="38"/>
        <v>0</v>
      </c>
      <c r="BF26" s="458">
        <f t="shared" si="38"/>
        <v>0</v>
      </c>
      <c r="BG26" s="458">
        <f t="shared" si="38"/>
        <v>0</v>
      </c>
      <c r="BH26" s="458">
        <f t="shared" si="38"/>
        <v>0</v>
      </c>
      <c r="BI26" s="458">
        <f t="shared" si="38"/>
        <v>0</v>
      </c>
      <c r="BJ26" s="458">
        <f t="shared" si="38"/>
        <v>0</v>
      </c>
      <c r="BK26" s="458">
        <f t="shared" si="38"/>
        <v>0</v>
      </c>
      <c r="BL26" s="458">
        <f t="shared" si="38"/>
        <v>0</v>
      </c>
      <c r="BM26" s="458">
        <f t="shared" si="38"/>
        <v>0</v>
      </c>
      <c r="BN26" s="458">
        <f t="shared" si="38"/>
        <v>0</v>
      </c>
      <c r="BO26" s="458">
        <f t="shared" si="38"/>
        <v>0</v>
      </c>
      <c r="BP26" s="458">
        <f t="shared" si="38"/>
        <v>0</v>
      </c>
      <c r="BQ26" s="458">
        <f t="shared" si="35"/>
        <v>0</v>
      </c>
      <c r="BR26" s="458">
        <f t="shared" si="35"/>
        <v>0</v>
      </c>
      <c r="BS26" s="458">
        <f t="shared" si="35"/>
        <v>0</v>
      </c>
      <c r="BT26" s="458">
        <f t="shared" si="35"/>
        <v>0</v>
      </c>
      <c r="BU26" s="458">
        <f t="shared" si="35"/>
        <v>0</v>
      </c>
      <c r="BV26" s="459">
        <f t="shared" si="25"/>
        <v>0</v>
      </c>
      <c r="BW26" s="460">
        <f t="shared" si="39"/>
        <v>0</v>
      </c>
      <c r="BX26" s="460">
        <f t="shared" si="39"/>
        <v>0</v>
      </c>
      <c r="BY26" s="460">
        <f t="shared" si="39"/>
        <v>0</v>
      </c>
      <c r="BZ26" s="460">
        <f t="shared" si="39"/>
        <v>0</v>
      </c>
      <c r="CA26" s="460">
        <f t="shared" si="39"/>
        <v>0</v>
      </c>
      <c r="CB26" s="460">
        <f t="shared" si="39"/>
        <v>0</v>
      </c>
      <c r="CC26" s="460">
        <f t="shared" si="39"/>
        <v>0</v>
      </c>
      <c r="CD26" s="460">
        <f t="shared" si="39"/>
        <v>0</v>
      </c>
      <c r="CE26" s="460">
        <f t="shared" si="39"/>
        <v>0</v>
      </c>
      <c r="CF26" s="460">
        <f t="shared" si="39"/>
        <v>0</v>
      </c>
      <c r="CG26" s="460">
        <f t="shared" si="39"/>
        <v>0</v>
      </c>
      <c r="CH26" s="460">
        <f t="shared" si="39"/>
        <v>0</v>
      </c>
      <c r="CI26" s="460">
        <f t="shared" si="39"/>
        <v>0</v>
      </c>
      <c r="CJ26" s="460">
        <f t="shared" si="39"/>
        <v>0</v>
      </c>
      <c r="CK26" s="460">
        <f t="shared" si="39"/>
        <v>0</v>
      </c>
      <c r="CL26" s="460">
        <f t="shared" si="36"/>
        <v>0</v>
      </c>
      <c r="CM26" s="460">
        <f t="shared" si="36"/>
        <v>0</v>
      </c>
      <c r="CN26" s="460">
        <f t="shared" si="36"/>
        <v>0</v>
      </c>
      <c r="CO26" s="460">
        <f t="shared" si="36"/>
        <v>0</v>
      </c>
      <c r="CP26" s="460">
        <f t="shared" si="36"/>
        <v>0</v>
      </c>
      <c r="CQ26" s="459">
        <f t="shared" si="26"/>
        <v>0</v>
      </c>
      <c r="CR26" s="413"/>
      <c r="CS26" s="413"/>
      <c r="CT26" s="413"/>
    </row>
    <row r="27" spans="1:98" ht="16.5">
      <c r="A27" s="971"/>
      <c r="B27" s="386"/>
      <c r="C27" s="498" t="str">
        <f t="shared" si="33"/>
        <v/>
      </c>
      <c r="D27" s="393"/>
      <c r="E27" s="388"/>
      <c r="F27" s="388"/>
      <c r="G27" s="388"/>
      <c r="H27" s="388"/>
      <c r="I27" s="388"/>
      <c r="J27" s="388"/>
      <c r="K27" s="388"/>
      <c r="L27" s="388"/>
      <c r="M27" s="388"/>
      <c r="N27" s="388"/>
      <c r="O27" s="388"/>
      <c r="P27" s="388"/>
      <c r="Q27" s="388"/>
      <c r="R27" s="388"/>
      <c r="S27" s="388"/>
      <c r="T27" s="388"/>
      <c r="U27" s="388"/>
      <c r="V27" s="388"/>
      <c r="W27" s="388"/>
      <c r="X27" s="388"/>
      <c r="Y27" s="388"/>
      <c r="Z27" s="389"/>
      <c r="AA27" s="499"/>
      <c r="AB27" s="503">
        <f t="shared" si="30"/>
        <v>0</v>
      </c>
      <c r="AC27" s="501">
        <f t="shared" si="31"/>
        <v>0</v>
      </c>
      <c r="AD27" s="434"/>
      <c r="AE27" s="502">
        <f t="shared" si="32"/>
        <v>0</v>
      </c>
      <c r="AF27" s="455">
        <f t="shared" si="20"/>
        <v>0</v>
      </c>
      <c r="AG27" s="456">
        <f t="shared" si="37"/>
        <v>0</v>
      </c>
      <c r="AH27" s="456">
        <f t="shared" si="37"/>
        <v>0</v>
      </c>
      <c r="AI27" s="456">
        <f t="shared" si="37"/>
        <v>0</v>
      </c>
      <c r="AJ27" s="456">
        <f t="shared" si="37"/>
        <v>0</v>
      </c>
      <c r="AK27" s="456">
        <f t="shared" si="37"/>
        <v>0</v>
      </c>
      <c r="AL27" s="456">
        <f t="shared" si="37"/>
        <v>0</v>
      </c>
      <c r="AM27" s="456">
        <f t="shared" si="37"/>
        <v>0</v>
      </c>
      <c r="AN27" s="456">
        <f t="shared" si="37"/>
        <v>0</v>
      </c>
      <c r="AO27" s="456">
        <f t="shared" si="37"/>
        <v>0</v>
      </c>
      <c r="AP27" s="456">
        <f t="shared" si="37"/>
        <v>0</v>
      </c>
      <c r="AQ27" s="456">
        <f t="shared" si="37"/>
        <v>0</v>
      </c>
      <c r="AR27" s="456">
        <f t="shared" si="37"/>
        <v>0</v>
      </c>
      <c r="AS27" s="456">
        <f t="shared" si="37"/>
        <v>0</v>
      </c>
      <c r="AT27" s="456">
        <f t="shared" si="37"/>
        <v>0</v>
      </c>
      <c r="AU27" s="456">
        <f t="shared" si="37"/>
        <v>0</v>
      </c>
      <c r="AV27" s="456">
        <f t="shared" si="37"/>
        <v>0</v>
      </c>
      <c r="AW27" s="456">
        <f t="shared" si="37"/>
        <v>0</v>
      </c>
      <c r="AX27" s="456">
        <f t="shared" si="37"/>
        <v>0</v>
      </c>
      <c r="AY27" s="456">
        <f t="shared" si="37"/>
        <v>0</v>
      </c>
      <c r="AZ27" s="456">
        <f t="shared" si="37"/>
        <v>0</v>
      </c>
      <c r="BA27" s="457">
        <f t="shared" si="24"/>
        <v>0</v>
      </c>
      <c r="BB27" s="458">
        <f t="shared" si="38"/>
        <v>0</v>
      </c>
      <c r="BC27" s="458">
        <f t="shared" si="38"/>
        <v>0</v>
      </c>
      <c r="BD27" s="458">
        <f t="shared" si="38"/>
        <v>0</v>
      </c>
      <c r="BE27" s="458">
        <f t="shared" si="38"/>
        <v>0</v>
      </c>
      <c r="BF27" s="458">
        <f t="shared" si="38"/>
        <v>0</v>
      </c>
      <c r="BG27" s="458">
        <f t="shared" si="38"/>
        <v>0</v>
      </c>
      <c r="BH27" s="458">
        <f t="shared" si="38"/>
        <v>0</v>
      </c>
      <c r="BI27" s="458">
        <f t="shared" si="38"/>
        <v>0</v>
      </c>
      <c r="BJ27" s="458">
        <f t="shared" si="38"/>
        <v>0</v>
      </c>
      <c r="BK27" s="458">
        <f t="shared" si="38"/>
        <v>0</v>
      </c>
      <c r="BL27" s="458">
        <f t="shared" si="38"/>
        <v>0</v>
      </c>
      <c r="BM27" s="458">
        <f t="shared" si="38"/>
        <v>0</v>
      </c>
      <c r="BN27" s="458">
        <f t="shared" si="38"/>
        <v>0</v>
      </c>
      <c r="BO27" s="458">
        <f t="shared" si="38"/>
        <v>0</v>
      </c>
      <c r="BP27" s="458">
        <f t="shared" si="38"/>
        <v>0</v>
      </c>
      <c r="BQ27" s="458">
        <f t="shared" si="35"/>
        <v>0</v>
      </c>
      <c r="BR27" s="458">
        <f t="shared" si="35"/>
        <v>0</v>
      </c>
      <c r="BS27" s="458">
        <f t="shared" si="35"/>
        <v>0</v>
      </c>
      <c r="BT27" s="458">
        <f t="shared" si="35"/>
        <v>0</v>
      </c>
      <c r="BU27" s="458">
        <f t="shared" si="35"/>
        <v>0</v>
      </c>
      <c r="BV27" s="459">
        <f t="shared" si="25"/>
        <v>0</v>
      </c>
      <c r="BW27" s="460">
        <f t="shared" si="39"/>
        <v>0</v>
      </c>
      <c r="BX27" s="460">
        <f t="shared" si="39"/>
        <v>0</v>
      </c>
      <c r="BY27" s="460">
        <f t="shared" si="39"/>
        <v>0</v>
      </c>
      <c r="BZ27" s="460">
        <f t="shared" si="39"/>
        <v>0</v>
      </c>
      <c r="CA27" s="460">
        <f t="shared" si="39"/>
        <v>0</v>
      </c>
      <c r="CB27" s="460">
        <f t="shared" si="39"/>
        <v>0</v>
      </c>
      <c r="CC27" s="460">
        <f t="shared" si="39"/>
        <v>0</v>
      </c>
      <c r="CD27" s="460">
        <f t="shared" si="39"/>
        <v>0</v>
      </c>
      <c r="CE27" s="460">
        <f t="shared" si="39"/>
        <v>0</v>
      </c>
      <c r="CF27" s="460">
        <f t="shared" si="39"/>
        <v>0</v>
      </c>
      <c r="CG27" s="460">
        <f t="shared" si="39"/>
        <v>0</v>
      </c>
      <c r="CH27" s="460">
        <f t="shared" si="39"/>
        <v>0</v>
      </c>
      <c r="CI27" s="460">
        <f t="shared" si="39"/>
        <v>0</v>
      </c>
      <c r="CJ27" s="460">
        <f t="shared" si="39"/>
        <v>0</v>
      </c>
      <c r="CK27" s="460">
        <f t="shared" si="39"/>
        <v>0</v>
      </c>
      <c r="CL27" s="460">
        <f t="shared" si="36"/>
        <v>0</v>
      </c>
      <c r="CM27" s="460">
        <f t="shared" si="36"/>
        <v>0</v>
      </c>
      <c r="CN27" s="460">
        <f t="shared" si="36"/>
        <v>0</v>
      </c>
      <c r="CO27" s="460">
        <f t="shared" si="36"/>
        <v>0</v>
      </c>
      <c r="CP27" s="460">
        <f t="shared" si="36"/>
        <v>0</v>
      </c>
      <c r="CQ27" s="459">
        <f t="shared" si="26"/>
        <v>0</v>
      </c>
      <c r="CR27" s="413"/>
      <c r="CS27" s="413"/>
      <c r="CT27" s="413"/>
    </row>
    <row r="28" spans="1:98" ht="16.5">
      <c r="A28" s="971"/>
      <c r="B28" s="386"/>
      <c r="C28" s="498" t="str">
        <f t="shared" si="33"/>
        <v/>
      </c>
      <c r="D28" s="393"/>
      <c r="E28" s="388"/>
      <c r="F28" s="388"/>
      <c r="G28" s="388"/>
      <c r="H28" s="388"/>
      <c r="I28" s="388"/>
      <c r="J28" s="388"/>
      <c r="K28" s="388"/>
      <c r="L28" s="388"/>
      <c r="M28" s="388"/>
      <c r="N28" s="388"/>
      <c r="O28" s="388"/>
      <c r="P28" s="388"/>
      <c r="Q28" s="388"/>
      <c r="R28" s="388"/>
      <c r="S28" s="388"/>
      <c r="T28" s="388"/>
      <c r="U28" s="388"/>
      <c r="V28" s="388"/>
      <c r="W28" s="388"/>
      <c r="X28" s="388"/>
      <c r="Y28" s="388"/>
      <c r="Z28" s="389"/>
      <c r="AA28" s="499"/>
      <c r="AB28" s="503">
        <f t="shared" si="30"/>
        <v>0</v>
      </c>
      <c r="AC28" s="501">
        <f t="shared" si="31"/>
        <v>0</v>
      </c>
      <c r="AD28" s="434"/>
      <c r="AE28" s="502">
        <f t="shared" si="32"/>
        <v>0</v>
      </c>
      <c r="AF28" s="455">
        <f t="shared" si="20"/>
        <v>0</v>
      </c>
      <c r="AG28" s="456">
        <f t="shared" si="37"/>
        <v>0</v>
      </c>
      <c r="AH28" s="456">
        <f t="shared" si="37"/>
        <v>0</v>
      </c>
      <c r="AI28" s="456">
        <f t="shared" si="37"/>
        <v>0</v>
      </c>
      <c r="AJ28" s="456">
        <f t="shared" si="37"/>
        <v>0</v>
      </c>
      <c r="AK28" s="456">
        <f t="shared" si="37"/>
        <v>0</v>
      </c>
      <c r="AL28" s="456">
        <f t="shared" si="37"/>
        <v>0</v>
      </c>
      <c r="AM28" s="456">
        <f t="shared" si="37"/>
        <v>0</v>
      </c>
      <c r="AN28" s="456">
        <f t="shared" si="37"/>
        <v>0</v>
      </c>
      <c r="AO28" s="456">
        <f t="shared" si="37"/>
        <v>0</v>
      </c>
      <c r="AP28" s="456">
        <f t="shared" si="37"/>
        <v>0</v>
      </c>
      <c r="AQ28" s="456">
        <f t="shared" si="37"/>
        <v>0</v>
      </c>
      <c r="AR28" s="456">
        <f t="shared" si="37"/>
        <v>0</v>
      </c>
      <c r="AS28" s="456">
        <f t="shared" si="37"/>
        <v>0</v>
      </c>
      <c r="AT28" s="456">
        <f t="shared" si="37"/>
        <v>0</v>
      </c>
      <c r="AU28" s="456">
        <f t="shared" si="37"/>
        <v>0</v>
      </c>
      <c r="AV28" s="456">
        <f t="shared" si="37"/>
        <v>0</v>
      </c>
      <c r="AW28" s="456">
        <f t="shared" si="37"/>
        <v>0</v>
      </c>
      <c r="AX28" s="456">
        <f t="shared" si="37"/>
        <v>0</v>
      </c>
      <c r="AY28" s="456">
        <f t="shared" si="37"/>
        <v>0</v>
      </c>
      <c r="AZ28" s="456">
        <f t="shared" si="37"/>
        <v>0</v>
      </c>
      <c r="BA28" s="457">
        <f t="shared" si="24"/>
        <v>0</v>
      </c>
      <c r="BB28" s="458">
        <f t="shared" si="38"/>
        <v>0</v>
      </c>
      <c r="BC28" s="458">
        <f t="shared" si="38"/>
        <v>0</v>
      </c>
      <c r="BD28" s="458">
        <f t="shared" si="38"/>
        <v>0</v>
      </c>
      <c r="BE28" s="458">
        <f t="shared" si="38"/>
        <v>0</v>
      </c>
      <c r="BF28" s="458">
        <f t="shared" si="38"/>
        <v>0</v>
      </c>
      <c r="BG28" s="458">
        <f t="shared" si="38"/>
        <v>0</v>
      </c>
      <c r="BH28" s="458">
        <f t="shared" si="38"/>
        <v>0</v>
      </c>
      <c r="BI28" s="458">
        <f t="shared" si="38"/>
        <v>0</v>
      </c>
      <c r="BJ28" s="458">
        <f t="shared" si="38"/>
        <v>0</v>
      </c>
      <c r="BK28" s="458">
        <f t="shared" si="38"/>
        <v>0</v>
      </c>
      <c r="BL28" s="458">
        <f t="shared" si="38"/>
        <v>0</v>
      </c>
      <c r="BM28" s="458">
        <f t="shared" si="38"/>
        <v>0</v>
      </c>
      <c r="BN28" s="458">
        <f t="shared" si="38"/>
        <v>0</v>
      </c>
      <c r="BO28" s="458">
        <f t="shared" si="38"/>
        <v>0</v>
      </c>
      <c r="BP28" s="458">
        <f t="shared" si="38"/>
        <v>0</v>
      </c>
      <c r="BQ28" s="458">
        <f t="shared" si="35"/>
        <v>0</v>
      </c>
      <c r="BR28" s="458">
        <f t="shared" si="35"/>
        <v>0</v>
      </c>
      <c r="BS28" s="458">
        <f t="shared" si="35"/>
        <v>0</v>
      </c>
      <c r="BT28" s="458">
        <f t="shared" si="35"/>
        <v>0</v>
      </c>
      <c r="BU28" s="458">
        <f t="shared" si="35"/>
        <v>0</v>
      </c>
      <c r="BV28" s="459">
        <f t="shared" si="25"/>
        <v>0</v>
      </c>
      <c r="BW28" s="460">
        <f t="shared" si="39"/>
        <v>0</v>
      </c>
      <c r="BX28" s="460">
        <f t="shared" si="39"/>
        <v>0</v>
      </c>
      <c r="BY28" s="460">
        <f t="shared" si="39"/>
        <v>0</v>
      </c>
      <c r="BZ28" s="460">
        <f t="shared" si="39"/>
        <v>0</v>
      </c>
      <c r="CA28" s="460">
        <f t="shared" si="39"/>
        <v>0</v>
      </c>
      <c r="CB28" s="460">
        <f t="shared" si="39"/>
        <v>0</v>
      </c>
      <c r="CC28" s="460">
        <f t="shared" si="39"/>
        <v>0</v>
      </c>
      <c r="CD28" s="460">
        <f t="shared" si="39"/>
        <v>0</v>
      </c>
      <c r="CE28" s="460">
        <f t="shared" si="39"/>
        <v>0</v>
      </c>
      <c r="CF28" s="460">
        <f t="shared" si="39"/>
        <v>0</v>
      </c>
      <c r="CG28" s="460">
        <f t="shared" si="39"/>
        <v>0</v>
      </c>
      <c r="CH28" s="460">
        <f t="shared" si="39"/>
        <v>0</v>
      </c>
      <c r="CI28" s="460">
        <f t="shared" si="39"/>
        <v>0</v>
      </c>
      <c r="CJ28" s="460">
        <f t="shared" si="39"/>
        <v>0</v>
      </c>
      <c r="CK28" s="460">
        <f t="shared" si="39"/>
        <v>0</v>
      </c>
      <c r="CL28" s="460">
        <f t="shared" si="36"/>
        <v>0</v>
      </c>
      <c r="CM28" s="460">
        <f t="shared" si="36"/>
        <v>0</v>
      </c>
      <c r="CN28" s="460">
        <f t="shared" si="36"/>
        <v>0</v>
      </c>
      <c r="CO28" s="460">
        <f t="shared" si="36"/>
        <v>0</v>
      </c>
      <c r="CP28" s="460">
        <f t="shared" si="36"/>
        <v>0</v>
      </c>
      <c r="CQ28" s="459">
        <f t="shared" si="26"/>
        <v>0</v>
      </c>
      <c r="CR28" s="413"/>
      <c r="CS28" s="413"/>
      <c r="CT28" s="413"/>
    </row>
    <row r="29" spans="1:98" ht="16.5">
      <c r="A29" s="971"/>
      <c r="B29" s="386"/>
      <c r="C29" s="498" t="str">
        <f t="shared" si="33"/>
        <v/>
      </c>
      <c r="D29" s="393"/>
      <c r="E29" s="388"/>
      <c r="F29" s="388"/>
      <c r="G29" s="388"/>
      <c r="H29" s="388"/>
      <c r="I29" s="388"/>
      <c r="J29" s="388"/>
      <c r="K29" s="388"/>
      <c r="L29" s="388"/>
      <c r="M29" s="388"/>
      <c r="N29" s="388"/>
      <c r="O29" s="388"/>
      <c r="P29" s="388"/>
      <c r="Q29" s="388"/>
      <c r="R29" s="388"/>
      <c r="S29" s="388"/>
      <c r="T29" s="388"/>
      <c r="U29" s="388"/>
      <c r="V29" s="388"/>
      <c r="W29" s="388"/>
      <c r="X29" s="388"/>
      <c r="Y29" s="388"/>
      <c r="Z29" s="389"/>
      <c r="AA29" s="499"/>
      <c r="AB29" s="503">
        <f t="shared" si="30"/>
        <v>0</v>
      </c>
      <c r="AC29" s="501">
        <f t="shared" si="31"/>
        <v>0</v>
      </c>
      <c r="AD29" s="434"/>
      <c r="AE29" s="502">
        <f t="shared" si="32"/>
        <v>0</v>
      </c>
      <c r="AF29" s="455">
        <f t="shared" si="20"/>
        <v>0</v>
      </c>
      <c r="AG29" s="456">
        <f t="shared" si="37"/>
        <v>0</v>
      </c>
      <c r="AH29" s="456">
        <f t="shared" si="37"/>
        <v>0</v>
      </c>
      <c r="AI29" s="456">
        <f t="shared" si="37"/>
        <v>0</v>
      </c>
      <c r="AJ29" s="456">
        <f t="shared" si="37"/>
        <v>0</v>
      </c>
      <c r="AK29" s="456">
        <f t="shared" si="37"/>
        <v>0</v>
      </c>
      <c r="AL29" s="456">
        <f t="shared" si="37"/>
        <v>0</v>
      </c>
      <c r="AM29" s="456">
        <f t="shared" si="37"/>
        <v>0</v>
      </c>
      <c r="AN29" s="456">
        <f t="shared" si="37"/>
        <v>0</v>
      </c>
      <c r="AO29" s="456">
        <f t="shared" si="37"/>
        <v>0</v>
      </c>
      <c r="AP29" s="456">
        <f t="shared" si="37"/>
        <v>0</v>
      </c>
      <c r="AQ29" s="456">
        <f t="shared" si="37"/>
        <v>0</v>
      </c>
      <c r="AR29" s="456">
        <f t="shared" si="37"/>
        <v>0</v>
      </c>
      <c r="AS29" s="456">
        <f t="shared" si="37"/>
        <v>0</v>
      </c>
      <c r="AT29" s="456">
        <f t="shared" si="37"/>
        <v>0</v>
      </c>
      <c r="AU29" s="456">
        <f t="shared" si="37"/>
        <v>0</v>
      </c>
      <c r="AV29" s="456">
        <f t="shared" si="37"/>
        <v>0</v>
      </c>
      <c r="AW29" s="456">
        <f t="shared" si="37"/>
        <v>0</v>
      </c>
      <c r="AX29" s="456">
        <f t="shared" si="37"/>
        <v>0</v>
      </c>
      <c r="AY29" s="456">
        <f t="shared" si="37"/>
        <v>0</v>
      </c>
      <c r="AZ29" s="456">
        <f t="shared" si="37"/>
        <v>0</v>
      </c>
      <c r="BA29" s="457">
        <f t="shared" si="24"/>
        <v>0</v>
      </c>
      <c r="BB29" s="458">
        <f t="shared" si="38"/>
        <v>0</v>
      </c>
      <c r="BC29" s="458">
        <f t="shared" si="38"/>
        <v>0</v>
      </c>
      <c r="BD29" s="458">
        <f t="shared" si="38"/>
        <v>0</v>
      </c>
      <c r="BE29" s="458">
        <f t="shared" si="38"/>
        <v>0</v>
      </c>
      <c r="BF29" s="458">
        <f t="shared" si="38"/>
        <v>0</v>
      </c>
      <c r="BG29" s="458">
        <f t="shared" si="38"/>
        <v>0</v>
      </c>
      <c r="BH29" s="458">
        <f t="shared" si="38"/>
        <v>0</v>
      </c>
      <c r="BI29" s="458">
        <f t="shared" si="38"/>
        <v>0</v>
      </c>
      <c r="BJ29" s="458">
        <f t="shared" si="38"/>
        <v>0</v>
      </c>
      <c r="BK29" s="458">
        <f t="shared" si="38"/>
        <v>0</v>
      </c>
      <c r="BL29" s="458">
        <f t="shared" si="38"/>
        <v>0</v>
      </c>
      <c r="BM29" s="458">
        <f t="shared" si="38"/>
        <v>0</v>
      </c>
      <c r="BN29" s="458">
        <f t="shared" si="38"/>
        <v>0</v>
      </c>
      <c r="BO29" s="458">
        <f t="shared" si="38"/>
        <v>0</v>
      </c>
      <c r="BP29" s="458">
        <f t="shared" si="38"/>
        <v>0</v>
      </c>
      <c r="BQ29" s="458">
        <f t="shared" si="35"/>
        <v>0</v>
      </c>
      <c r="BR29" s="458">
        <f t="shared" si="35"/>
        <v>0</v>
      </c>
      <c r="BS29" s="458">
        <f t="shared" si="35"/>
        <v>0</v>
      </c>
      <c r="BT29" s="458">
        <f t="shared" si="35"/>
        <v>0</v>
      </c>
      <c r="BU29" s="458">
        <f t="shared" si="35"/>
        <v>0</v>
      </c>
      <c r="BV29" s="459">
        <f t="shared" si="25"/>
        <v>0</v>
      </c>
      <c r="BW29" s="460">
        <f t="shared" si="39"/>
        <v>0</v>
      </c>
      <c r="BX29" s="460">
        <f t="shared" si="39"/>
        <v>0</v>
      </c>
      <c r="BY29" s="460">
        <f t="shared" si="39"/>
        <v>0</v>
      </c>
      <c r="BZ29" s="460">
        <f t="shared" si="39"/>
        <v>0</v>
      </c>
      <c r="CA29" s="460">
        <f t="shared" si="39"/>
        <v>0</v>
      </c>
      <c r="CB29" s="460">
        <f t="shared" si="39"/>
        <v>0</v>
      </c>
      <c r="CC29" s="460">
        <f t="shared" si="39"/>
        <v>0</v>
      </c>
      <c r="CD29" s="460">
        <f t="shared" si="39"/>
        <v>0</v>
      </c>
      <c r="CE29" s="460">
        <f t="shared" si="39"/>
        <v>0</v>
      </c>
      <c r="CF29" s="460">
        <f t="shared" si="39"/>
        <v>0</v>
      </c>
      <c r="CG29" s="460">
        <f t="shared" si="39"/>
        <v>0</v>
      </c>
      <c r="CH29" s="460">
        <f t="shared" si="39"/>
        <v>0</v>
      </c>
      <c r="CI29" s="460">
        <f t="shared" si="39"/>
        <v>0</v>
      </c>
      <c r="CJ29" s="460">
        <f t="shared" si="39"/>
        <v>0</v>
      </c>
      <c r="CK29" s="460">
        <f t="shared" si="39"/>
        <v>0</v>
      </c>
      <c r="CL29" s="460">
        <f t="shared" si="36"/>
        <v>0</v>
      </c>
      <c r="CM29" s="460">
        <f t="shared" si="36"/>
        <v>0</v>
      </c>
      <c r="CN29" s="460">
        <f t="shared" si="36"/>
        <v>0</v>
      </c>
      <c r="CO29" s="460">
        <f t="shared" si="36"/>
        <v>0</v>
      </c>
      <c r="CP29" s="460">
        <f t="shared" si="36"/>
        <v>0</v>
      </c>
      <c r="CQ29" s="459">
        <f t="shared" si="26"/>
        <v>0</v>
      </c>
      <c r="CR29" s="413"/>
      <c r="CS29" s="413"/>
      <c r="CT29" s="413"/>
    </row>
    <row r="30" spans="1:98" ht="16.5">
      <c r="A30" s="971"/>
      <c r="B30" s="386"/>
      <c r="C30" s="498" t="str">
        <f t="shared" si="33"/>
        <v/>
      </c>
      <c r="D30" s="393"/>
      <c r="E30" s="388"/>
      <c r="F30" s="388"/>
      <c r="G30" s="388"/>
      <c r="H30" s="388"/>
      <c r="I30" s="388"/>
      <c r="J30" s="388"/>
      <c r="K30" s="388"/>
      <c r="L30" s="388"/>
      <c r="M30" s="388"/>
      <c r="N30" s="388"/>
      <c r="O30" s="388"/>
      <c r="P30" s="388"/>
      <c r="Q30" s="388"/>
      <c r="R30" s="388"/>
      <c r="S30" s="388"/>
      <c r="T30" s="388"/>
      <c r="U30" s="388"/>
      <c r="V30" s="388"/>
      <c r="W30" s="388"/>
      <c r="X30" s="388"/>
      <c r="Y30" s="388"/>
      <c r="Z30" s="389"/>
      <c r="AA30" s="499"/>
      <c r="AB30" s="503">
        <f t="shared" si="30"/>
        <v>0</v>
      </c>
      <c r="AC30" s="501">
        <f t="shared" si="31"/>
        <v>0</v>
      </c>
      <c r="AD30" s="434"/>
      <c r="AE30" s="502">
        <f t="shared" si="32"/>
        <v>0</v>
      </c>
      <c r="AF30" s="455">
        <f t="shared" si="20"/>
        <v>0</v>
      </c>
      <c r="AG30" s="456">
        <f t="shared" si="37"/>
        <v>0</v>
      </c>
      <c r="AH30" s="456">
        <f t="shared" si="37"/>
        <v>0</v>
      </c>
      <c r="AI30" s="456">
        <f t="shared" si="37"/>
        <v>0</v>
      </c>
      <c r="AJ30" s="456">
        <f t="shared" si="37"/>
        <v>0</v>
      </c>
      <c r="AK30" s="456">
        <f t="shared" si="37"/>
        <v>0</v>
      </c>
      <c r="AL30" s="456">
        <f t="shared" si="37"/>
        <v>0</v>
      </c>
      <c r="AM30" s="456">
        <f t="shared" si="37"/>
        <v>0</v>
      </c>
      <c r="AN30" s="456">
        <f t="shared" si="37"/>
        <v>0</v>
      </c>
      <c r="AO30" s="456">
        <f t="shared" si="37"/>
        <v>0</v>
      </c>
      <c r="AP30" s="456">
        <f t="shared" si="37"/>
        <v>0</v>
      </c>
      <c r="AQ30" s="456">
        <f t="shared" si="37"/>
        <v>0</v>
      </c>
      <c r="AR30" s="456">
        <f t="shared" si="37"/>
        <v>0</v>
      </c>
      <c r="AS30" s="456">
        <f t="shared" si="37"/>
        <v>0</v>
      </c>
      <c r="AT30" s="456">
        <f t="shared" si="37"/>
        <v>0</v>
      </c>
      <c r="AU30" s="456">
        <f t="shared" si="37"/>
        <v>0</v>
      </c>
      <c r="AV30" s="456">
        <f t="shared" si="37"/>
        <v>0</v>
      </c>
      <c r="AW30" s="456">
        <f t="shared" si="37"/>
        <v>0</v>
      </c>
      <c r="AX30" s="456">
        <f t="shared" si="37"/>
        <v>0</v>
      </c>
      <c r="AY30" s="456">
        <f t="shared" si="37"/>
        <v>0</v>
      </c>
      <c r="AZ30" s="456">
        <f t="shared" si="37"/>
        <v>0</v>
      </c>
      <c r="BA30" s="457">
        <f t="shared" si="24"/>
        <v>0</v>
      </c>
      <c r="BB30" s="458">
        <f t="shared" si="38"/>
        <v>0</v>
      </c>
      <c r="BC30" s="458">
        <f t="shared" si="38"/>
        <v>0</v>
      </c>
      <c r="BD30" s="458">
        <f t="shared" si="38"/>
        <v>0</v>
      </c>
      <c r="BE30" s="458">
        <f t="shared" si="38"/>
        <v>0</v>
      </c>
      <c r="BF30" s="458">
        <f t="shared" si="38"/>
        <v>0</v>
      </c>
      <c r="BG30" s="458">
        <f t="shared" si="38"/>
        <v>0</v>
      </c>
      <c r="BH30" s="458">
        <f t="shared" si="38"/>
        <v>0</v>
      </c>
      <c r="BI30" s="458">
        <f t="shared" si="38"/>
        <v>0</v>
      </c>
      <c r="BJ30" s="458">
        <f t="shared" si="38"/>
        <v>0</v>
      </c>
      <c r="BK30" s="458">
        <f t="shared" si="38"/>
        <v>0</v>
      </c>
      <c r="BL30" s="458">
        <f t="shared" si="38"/>
        <v>0</v>
      </c>
      <c r="BM30" s="458">
        <f t="shared" si="38"/>
        <v>0</v>
      </c>
      <c r="BN30" s="458">
        <f t="shared" si="38"/>
        <v>0</v>
      </c>
      <c r="BO30" s="458">
        <f t="shared" si="38"/>
        <v>0</v>
      </c>
      <c r="BP30" s="458">
        <f t="shared" si="38"/>
        <v>0</v>
      </c>
      <c r="BQ30" s="458">
        <f t="shared" si="35"/>
        <v>0</v>
      </c>
      <c r="BR30" s="458">
        <f t="shared" si="35"/>
        <v>0</v>
      </c>
      <c r="BS30" s="458">
        <f t="shared" si="35"/>
        <v>0</v>
      </c>
      <c r="BT30" s="458">
        <f t="shared" si="35"/>
        <v>0</v>
      </c>
      <c r="BU30" s="458">
        <f t="shared" si="35"/>
        <v>0</v>
      </c>
      <c r="BV30" s="459">
        <f t="shared" si="25"/>
        <v>0</v>
      </c>
      <c r="BW30" s="460">
        <f t="shared" si="39"/>
        <v>0</v>
      </c>
      <c r="BX30" s="460">
        <f t="shared" si="39"/>
        <v>0</v>
      </c>
      <c r="BY30" s="460">
        <f t="shared" si="39"/>
        <v>0</v>
      </c>
      <c r="BZ30" s="460">
        <f t="shared" si="39"/>
        <v>0</v>
      </c>
      <c r="CA30" s="460">
        <f t="shared" si="39"/>
        <v>0</v>
      </c>
      <c r="CB30" s="460">
        <f t="shared" si="39"/>
        <v>0</v>
      </c>
      <c r="CC30" s="460">
        <f t="shared" si="39"/>
        <v>0</v>
      </c>
      <c r="CD30" s="460">
        <f t="shared" si="39"/>
        <v>0</v>
      </c>
      <c r="CE30" s="460">
        <f t="shared" si="39"/>
        <v>0</v>
      </c>
      <c r="CF30" s="460">
        <f t="shared" si="39"/>
        <v>0</v>
      </c>
      <c r="CG30" s="460">
        <f t="shared" si="39"/>
        <v>0</v>
      </c>
      <c r="CH30" s="460">
        <f t="shared" si="39"/>
        <v>0</v>
      </c>
      <c r="CI30" s="460">
        <f t="shared" si="39"/>
        <v>0</v>
      </c>
      <c r="CJ30" s="460">
        <f t="shared" si="39"/>
        <v>0</v>
      </c>
      <c r="CK30" s="460">
        <f t="shared" si="39"/>
        <v>0</v>
      </c>
      <c r="CL30" s="460">
        <f t="shared" si="36"/>
        <v>0</v>
      </c>
      <c r="CM30" s="460">
        <f t="shared" si="36"/>
        <v>0</v>
      </c>
      <c r="CN30" s="460">
        <f t="shared" si="36"/>
        <v>0</v>
      </c>
      <c r="CO30" s="460">
        <f t="shared" si="36"/>
        <v>0</v>
      </c>
      <c r="CP30" s="460">
        <f t="shared" si="36"/>
        <v>0</v>
      </c>
      <c r="CQ30" s="459">
        <f t="shared" si="26"/>
        <v>0</v>
      </c>
      <c r="CR30" s="413"/>
      <c r="CS30" s="413"/>
      <c r="CT30" s="413"/>
    </row>
    <row r="31" spans="1:98" ht="16.5">
      <c r="A31" s="971"/>
      <c r="B31" s="386"/>
      <c r="C31" s="498" t="str">
        <f t="shared" si="33"/>
        <v/>
      </c>
      <c r="D31" s="393"/>
      <c r="E31" s="388"/>
      <c r="F31" s="388"/>
      <c r="G31" s="388"/>
      <c r="H31" s="388"/>
      <c r="I31" s="388"/>
      <c r="J31" s="388"/>
      <c r="K31" s="388"/>
      <c r="L31" s="388"/>
      <c r="M31" s="388"/>
      <c r="N31" s="388"/>
      <c r="O31" s="388"/>
      <c r="P31" s="388"/>
      <c r="Q31" s="388"/>
      <c r="R31" s="388"/>
      <c r="S31" s="388"/>
      <c r="T31" s="388"/>
      <c r="U31" s="388"/>
      <c r="V31" s="388"/>
      <c r="W31" s="388"/>
      <c r="X31" s="388"/>
      <c r="Y31" s="388"/>
      <c r="Z31" s="389"/>
      <c r="AA31" s="499"/>
      <c r="AB31" s="503">
        <f t="shared" si="30"/>
        <v>0</v>
      </c>
      <c r="AC31" s="501">
        <f t="shared" si="31"/>
        <v>0</v>
      </c>
      <c r="AD31" s="434"/>
      <c r="AE31" s="502">
        <f t="shared" si="32"/>
        <v>0</v>
      </c>
      <c r="AF31" s="455">
        <f t="shared" si="20"/>
        <v>0</v>
      </c>
      <c r="AG31" s="456">
        <f t="shared" si="37"/>
        <v>0</v>
      </c>
      <c r="AH31" s="456">
        <f t="shared" si="37"/>
        <v>0</v>
      </c>
      <c r="AI31" s="456">
        <f t="shared" si="37"/>
        <v>0</v>
      </c>
      <c r="AJ31" s="456">
        <f t="shared" si="37"/>
        <v>0</v>
      </c>
      <c r="AK31" s="456">
        <f t="shared" si="37"/>
        <v>0</v>
      </c>
      <c r="AL31" s="456">
        <f t="shared" si="37"/>
        <v>0</v>
      </c>
      <c r="AM31" s="456">
        <f t="shared" si="37"/>
        <v>0</v>
      </c>
      <c r="AN31" s="456">
        <f t="shared" si="37"/>
        <v>0</v>
      </c>
      <c r="AO31" s="456">
        <f t="shared" si="37"/>
        <v>0</v>
      </c>
      <c r="AP31" s="456">
        <f t="shared" si="37"/>
        <v>0</v>
      </c>
      <c r="AQ31" s="456">
        <f t="shared" si="37"/>
        <v>0</v>
      </c>
      <c r="AR31" s="456">
        <f t="shared" si="37"/>
        <v>0</v>
      </c>
      <c r="AS31" s="456">
        <f t="shared" si="37"/>
        <v>0</v>
      </c>
      <c r="AT31" s="456">
        <f t="shared" si="37"/>
        <v>0</v>
      </c>
      <c r="AU31" s="456">
        <f t="shared" si="37"/>
        <v>0</v>
      </c>
      <c r="AV31" s="456">
        <f t="shared" si="37"/>
        <v>0</v>
      </c>
      <c r="AW31" s="456">
        <f t="shared" si="37"/>
        <v>0</v>
      </c>
      <c r="AX31" s="456">
        <f t="shared" si="37"/>
        <v>0</v>
      </c>
      <c r="AY31" s="456">
        <f t="shared" si="37"/>
        <v>0</v>
      </c>
      <c r="AZ31" s="456">
        <f t="shared" si="37"/>
        <v>0</v>
      </c>
      <c r="BA31" s="457">
        <f t="shared" si="24"/>
        <v>0</v>
      </c>
      <c r="BB31" s="458">
        <f t="shared" si="38"/>
        <v>0</v>
      </c>
      <c r="BC31" s="458">
        <f t="shared" si="38"/>
        <v>0</v>
      </c>
      <c r="BD31" s="458">
        <f t="shared" si="38"/>
        <v>0</v>
      </c>
      <c r="BE31" s="458">
        <f t="shared" si="38"/>
        <v>0</v>
      </c>
      <c r="BF31" s="458">
        <f t="shared" si="38"/>
        <v>0</v>
      </c>
      <c r="BG31" s="458">
        <f t="shared" si="38"/>
        <v>0</v>
      </c>
      <c r="BH31" s="458">
        <f t="shared" si="38"/>
        <v>0</v>
      </c>
      <c r="BI31" s="458">
        <f t="shared" si="38"/>
        <v>0</v>
      </c>
      <c r="BJ31" s="458">
        <f t="shared" si="38"/>
        <v>0</v>
      </c>
      <c r="BK31" s="458">
        <f t="shared" si="38"/>
        <v>0</v>
      </c>
      <c r="BL31" s="458">
        <f t="shared" si="38"/>
        <v>0</v>
      </c>
      <c r="BM31" s="458">
        <f t="shared" si="38"/>
        <v>0</v>
      </c>
      <c r="BN31" s="458">
        <f t="shared" si="38"/>
        <v>0</v>
      </c>
      <c r="BO31" s="458">
        <f t="shared" si="38"/>
        <v>0</v>
      </c>
      <c r="BP31" s="458">
        <f t="shared" si="38"/>
        <v>0</v>
      </c>
      <c r="BQ31" s="458">
        <f t="shared" si="35"/>
        <v>0</v>
      </c>
      <c r="BR31" s="458">
        <f t="shared" si="35"/>
        <v>0</v>
      </c>
      <c r="BS31" s="458">
        <f t="shared" si="35"/>
        <v>0</v>
      </c>
      <c r="BT31" s="458">
        <f t="shared" si="35"/>
        <v>0</v>
      </c>
      <c r="BU31" s="458">
        <f t="shared" si="35"/>
        <v>0</v>
      </c>
      <c r="BV31" s="459">
        <f t="shared" si="25"/>
        <v>0</v>
      </c>
      <c r="BW31" s="460">
        <f t="shared" si="39"/>
        <v>0</v>
      </c>
      <c r="BX31" s="460">
        <f t="shared" si="39"/>
        <v>0</v>
      </c>
      <c r="BY31" s="460">
        <f t="shared" si="39"/>
        <v>0</v>
      </c>
      <c r="BZ31" s="460">
        <f t="shared" si="39"/>
        <v>0</v>
      </c>
      <c r="CA31" s="460">
        <f t="shared" si="39"/>
        <v>0</v>
      </c>
      <c r="CB31" s="460">
        <f t="shared" si="39"/>
        <v>0</v>
      </c>
      <c r="CC31" s="460">
        <f t="shared" si="39"/>
        <v>0</v>
      </c>
      <c r="CD31" s="460">
        <f t="shared" si="39"/>
        <v>0</v>
      </c>
      <c r="CE31" s="460">
        <f t="shared" si="39"/>
        <v>0</v>
      </c>
      <c r="CF31" s="460">
        <f t="shared" si="39"/>
        <v>0</v>
      </c>
      <c r="CG31" s="460">
        <f t="shared" si="39"/>
        <v>0</v>
      </c>
      <c r="CH31" s="460">
        <f t="shared" si="39"/>
        <v>0</v>
      </c>
      <c r="CI31" s="460">
        <f t="shared" si="39"/>
        <v>0</v>
      </c>
      <c r="CJ31" s="460">
        <f t="shared" si="39"/>
        <v>0</v>
      </c>
      <c r="CK31" s="460">
        <f t="shared" si="39"/>
        <v>0</v>
      </c>
      <c r="CL31" s="460">
        <f t="shared" si="36"/>
        <v>0</v>
      </c>
      <c r="CM31" s="460">
        <f t="shared" si="36"/>
        <v>0</v>
      </c>
      <c r="CN31" s="460">
        <f t="shared" si="36"/>
        <v>0</v>
      </c>
      <c r="CO31" s="460">
        <f t="shared" si="36"/>
        <v>0</v>
      </c>
      <c r="CP31" s="460">
        <f t="shared" si="36"/>
        <v>0</v>
      </c>
      <c r="CQ31" s="459">
        <f t="shared" si="26"/>
        <v>0</v>
      </c>
      <c r="CR31" s="413"/>
      <c r="CS31" s="413"/>
      <c r="CT31" s="413"/>
    </row>
    <row r="32" spans="1:98" ht="18.75">
      <c r="A32" s="971"/>
      <c r="B32" s="386"/>
      <c r="C32" s="498" t="str">
        <f t="shared" si="33"/>
        <v/>
      </c>
      <c r="D32" s="393"/>
      <c r="E32" s="388"/>
      <c r="F32" s="388"/>
      <c r="G32" s="388"/>
      <c r="H32" s="388"/>
      <c r="I32" s="388"/>
      <c r="J32" s="388"/>
      <c r="K32" s="388"/>
      <c r="L32" s="388"/>
      <c r="M32" s="388"/>
      <c r="N32" s="388"/>
      <c r="O32" s="388"/>
      <c r="P32" s="388"/>
      <c r="Q32" s="388"/>
      <c r="R32" s="388"/>
      <c r="S32" s="388"/>
      <c r="T32" s="388"/>
      <c r="U32" s="388"/>
      <c r="V32" s="388"/>
      <c r="W32" s="388"/>
      <c r="X32" s="388"/>
      <c r="Y32" s="388"/>
      <c r="Z32" s="389"/>
      <c r="AA32" s="499"/>
      <c r="AB32" s="503">
        <f t="shared" si="30"/>
        <v>0</v>
      </c>
      <c r="AC32" s="501">
        <f t="shared" si="31"/>
        <v>0</v>
      </c>
      <c r="AD32" s="434"/>
      <c r="AE32" s="502">
        <f t="shared" si="32"/>
        <v>0</v>
      </c>
      <c r="AF32" s="504" t="s">
        <v>36</v>
      </c>
      <c r="AG32" s="446">
        <f>IF(AG4&gt;AG3*0.2,AG3*0.2,IF(OR(AG4&lt;AG3*0.2,AG4=AG3*0.2),AG4,0))</f>
        <v>0</v>
      </c>
      <c r="AH32" s="446">
        <f t="shared" ref="AH32:AZ32" si="40">IF(AH4&gt;AH3*0.2,AH3*0.2,IF(OR(AH4&lt;AH3*0.2,AH4=AH3*0.2),AH4,0))</f>
        <v>0</v>
      </c>
      <c r="AI32" s="446">
        <f t="shared" si="40"/>
        <v>0</v>
      </c>
      <c r="AJ32" s="446">
        <f t="shared" si="40"/>
        <v>0</v>
      </c>
      <c r="AK32" s="446">
        <f t="shared" si="40"/>
        <v>0</v>
      </c>
      <c r="AL32" s="446">
        <f t="shared" si="40"/>
        <v>0</v>
      </c>
      <c r="AM32" s="446">
        <f t="shared" si="40"/>
        <v>0</v>
      </c>
      <c r="AN32" s="446">
        <f t="shared" si="40"/>
        <v>0</v>
      </c>
      <c r="AO32" s="446">
        <f t="shared" si="40"/>
        <v>0</v>
      </c>
      <c r="AP32" s="446">
        <f t="shared" si="40"/>
        <v>0</v>
      </c>
      <c r="AQ32" s="446">
        <f t="shared" si="40"/>
        <v>0</v>
      </c>
      <c r="AR32" s="446">
        <f t="shared" si="40"/>
        <v>0</v>
      </c>
      <c r="AS32" s="446">
        <f t="shared" si="40"/>
        <v>0</v>
      </c>
      <c r="AT32" s="446">
        <f t="shared" si="40"/>
        <v>0</v>
      </c>
      <c r="AU32" s="446">
        <f t="shared" si="40"/>
        <v>0</v>
      </c>
      <c r="AV32" s="446">
        <f t="shared" si="40"/>
        <v>0</v>
      </c>
      <c r="AW32" s="446">
        <f t="shared" si="40"/>
        <v>0</v>
      </c>
      <c r="AX32" s="446">
        <f t="shared" si="40"/>
        <v>0</v>
      </c>
      <c r="AY32" s="446">
        <f t="shared" si="40"/>
        <v>0</v>
      </c>
      <c r="AZ32" s="446">
        <f t="shared" si="40"/>
        <v>0</v>
      </c>
      <c r="BA32" s="505">
        <f>SUM(BA10:BA31)</f>
        <v>0</v>
      </c>
      <c r="BB32" s="413"/>
      <c r="BC32" s="413"/>
      <c r="BD32" s="413"/>
      <c r="BE32" s="413"/>
      <c r="BF32" s="413"/>
      <c r="BG32" s="413"/>
      <c r="BH32" s="413"/>
      <c r="BI32" s="413"/>
      <c r="BJ32" s="413"/>
      <c r="BK32" s="413"/>
      <c r="BL32" s="413"/>
      <c r="BM32" s="413"/>
      <c r="BN32" s="413"/>
      <c r="BO32" s="413"/>
      <c r="BP32" s="413"/>
      <c r="BQ32" s="413"/>
      <c r="BR32" s="413"/>
      <c r="BS32" s="413"/>
      <c r="BT32" s="413"/>
      <c r="BU32" s="413"/>
      <c r="BV32" s="506">
        <f>SUM(BV10:BV31)</f>
        <v>0</v>
      </c>
      <c r="BW32" s="413"/>
      <c r="BX32" s="413"/>
      <c r="BY32" s="413"/>
      <c r="BZ32" s="413"/>
      <c r="CA32" s="413"/>
      <c r="CB32" s="413"/>
      <c r="CC32" s="413"/>
      <c r="CD32" s="413"/>
      <c r="CE32" s="413"/>
      <c r="CF32" s="413"/>
      <c r="CG32" s="413"/>
      <c r="CH32" s="413"/>
      <c r="CI32" s="413"/>
      <c r="CJ32" s="413"/>
      <c r="CK32" s="413"/>
      <c r="CL32" s="413"/>
      <c r="CM32" s="413"/>
      <c r="CN32" s="413"/>
      <c r="CO32" s="413"/>
      <c r="CP32" s="413"/>
      <c r="CQ32" s="506">
        <f>SUM(CQ10:CQ31)</f>
        <v>0</v>
      </c>
      <c r="CR32" s="413"/>
      <c r="CS32" s="413"/>
      <c r="CT32" s="413"/>
    </row>
    <row r="33" spans="1:98" ht="16.5">
      <c r="A33" s="971"/>
      <c r="B33" s="386"/>
      <c r="C33" s="498" t="str">
        <f t="shared" si="33"/>
        <v/>
      </c>
      <c r="D33" s="393"/>
      <c r="E33" s="388"/>
      <c r="F33" s="388"/>
      <c r="G33" s="388"/>
      <c r="H33" s="388"/>
      <c r="I33" s="388"/>
      <c r="J33" s="388"/>
      <c r="K33" s="388"/>
      <c r="L33" s="388"/>
      <c r="M33" s="388"/>
      <c r="N33" s="388"/>
      <c r="O33" s="388"/>
      <c r="P33" s="388"/>
      <c r="Q33" s="388"/>
      <c r="R33" s="388"/>
      <c r="S33" s="388"/>
      <c r="T33" s="388"/>
      <c r="U33" s="388"/>
      <c r="V33" s="388"/>
      <c r="W33" s="388"/>
      <c r="X33" s="388"/>
      <c r="Y33" s="388"/>
      <c r="Z33" s="389"/>
      <c r="AA33" s="499"/>
      <c r="AB33" s="503">
        <f t="shared" si="30"/>
        <v>0</v>
      </c>
      <c r="AC33" s="501">
        <f t="shared" si="31"/>
        <v>0</v>
      </c>
      <c r="AD33" s="434"/>
      <c r="AE33" s="502">
        <f t="shared" si="32"/>
        <v>0</v>
      </c>
      <c r="AF33" s="504" t="s">
        <v>37</v>
      </c>
      <c r="AG33" s="446">
        <f>SUM(AG10:AG32)</f>
        <v>0</v>
      </c>
      <c r="AH33" s="446">
        <f t="shared" ref="AH33:AZ33" si="41">SUM(AH10:AH32)</f>
        <v>0</v>
      </c>
      <c r="AI33" s="446">
        <f t="shared" si="41"/>
        <v>0</v>
      </c>
      <c r="AJ33" s="446">
        <f t="shared" si="41"/>
        <v>0</v>
      </c>
      <c r="AK33" s="446">
        <f t="shared" si="41"/>
        <v>0</v>
      </c>
      <c r="AL33" s="446">
        <f t="shared" si="41"/>
        <v>0</v>
      </c>
      <c r="AM33" s="446">
        <f t="shared" si="41"/>
        <v>0</v>
      </c>
      <c r="AN33" s="446">
        <f t="shared" si="41"/>
        <v>0</v>
      </c>
      <c r="AO33" s="446">
        <f t="shared" si="41"/>
        <v>0</v>
      </c>
      <c r="AP33" s="446">
        <f t="shared" si="41"/>
        <v>0</v>
      </c>
      <c r="AQ33" s="446">
        <f t="shared" si="41"/>
        <v>0</v>
      </c>
      <c r="AR33" s="446">
        <f t="shared" si="41"/>
        <v>0</v>
      </c>
      <c r="AS33" s="446">
        <f t="shared" si="41"/>
        <v>0</v>
      </c>
      <c r="AT33" s="446">
        <f t="shared" si="41"/>
        <v>0</v>
      </c>
      <c r="AU33" s="446">
        <f t="shared" si="41"/>
        <v>0</v>
      </c>
      <c r="AV33" s="446">
        <f t="shared" si="41"/>
        <v>0</v>
      </c>
      <c r="AW33" s="446">
        <f t="shared" si="41"/>
        <v>0</v>
      </c>
      <c r="AX33" s="446">
        <f t="shared" si="41"/>
        <v>0</v>
      </c>
      <c r="AY33" s="446">
        <f t="shared" si="41"/>
        <v>0</v>
      </c>
      <c r="AZ33" s="446">
        <f t="shared" si="41"/>
        <v>0</v>
      </c>
      <c r="BA33" s="413"/>
      <c r="BB33" s="413"/>
      <c r="BC33" s="413"/>
      <c r="BD33" s="413"/>
      <c r="BE33" s="413"/>
      <c r="BF33" s="413"/>
      <c r="BG33" s="413"/>
      <c r="BH33" s="413"/>
      <c r="BI33" s="413"/>
      <c r="BJ33" s="413"/>
      <c r="BK33" s="413"/>
      <c r="BL33" s="413"/>
      <c r="BM33" s="413"/>
      <c r="BN33" s="413"/>
      <c r="BO33" s="413"/>
      <c r="BP33" s="413"/>
      <c r="BQ33" s="413"/>
      <c r="BR33" s="413"/>
      <c r="BS33" s="413"/>
      <c r="BT33" s="413"/>
      <c r="BU33" s="413"/>
      <c r="BV33" s="413"/>
      <c r="BW33" s="413"/>
      <c r="BX33" s="413"/>
      <c r="BY33" s="413"/>
      <c r="BZ33" s="413"/>
      <c r="CA33" s="413"/>
      <c r="CB33" s="413"/>
      <c r="CC33" s="413"/>
      <c r="CD33" s="413"/>
      <c r="CE33" s="413"/>
      <c r="CF33" s="413"/>
      <c r="CG33" s="413"/>
      <c r="CH33" s="413"/>
      <c r="CI33" s="413"/>
      <c r="CJ33" s="413"/>
      <c r="CK33" s="413"/>
      <c r="CL33" s="413"/>
      <c r="CM33" s="413"/>
      <c r="CN33" s="413"/>
      <c r="CO33" s="413"/>
      <c r="CP33" s="413"/>
      <c r="CQ33" s="413"/>
      <c r="CR33" s="413"/>
      <c r="CS33" s="413"/>
      <c r="CT33" s="413"/>
    </row>
    <row r="34" spans="1:98" ht="16.5">
      <c r="A34" s="971"/>
      <c r="B34" s="386"/>
      <c r="C34" s="498" t="str">
        <f t="shared" si="33"/>
        <v/>
      </c>
      <c r="D34" s="393"/>
      <c r="E34" s="388"/>
      <c r="F34" s="388"/>
      <c r="G34" s="388"/>
      <c r="H34" s="388"/>
      <c r="I34" s="388"/>
      <c r="J34" s="388"/>
      <c r="K34" s="388"/>
      <c r="L34" s="388"/>
      <c r="M34" s="388"/>
      <c r="N34" s="388"/>
      <c r="O34" s="388"/>
      <c r="P34" s="388"/>
      <c r="Q34" s="388"/>
      <c r="R34" s="388"/>
      <c r="S34" s="388"/>
      <c r="T34" s="388"/>
      <c r="U34" s="388"/>
      <c r="V34" s="388"/>
      <c r="W34" s="388"/>
      <c r="X34" s="388"/>
      <c r="Y34" s="388"/>
      <c r="Z34" s="389"/>
      <c r="AA34" s="499"/>
      <c r="AB34" s="503">
        <f t="shared" si="30"/>
        <v>0</v>
      </c>
      <c r="AC34" s="501">
        <f t="shared" si="31"/>
        <v>0</v>
      </c>
      <c r="AD34" s="434"/>
      <c r="AE34" s="502">
        <f t="shared" si="32"/>
        <v>0</v>
      </c>
      <c r="AF34" s="507" t="s">
        <v>871</v>
      </c>
      <c r="AG34" s="508" t="str">
        <f>IF(AG33=0,"",((AG33-(MAX(AG10:AG31)))/AG33))</f>
        <v/>
      </c>
      <c r="AH34" s="508" t="str">
        <f t="shared" ref="AH34:AZ34" si="42">IF(AH33=0,"",((AH33-(MAX(AH10:AH31)))/AH33))</f>
        <v/>
      </c>
      <c r="AI34" s="508" t="str">
        <f t="shared" si="42"/>
        <v/>
      </c>
      <c r="AJ34" s="508" t="str">
        <f t="shared" si="42"/>
        <v/>
      </c>
      <c r="AK34" s="508" t="str">
        <f t="shared" si="42"/>
        <v/>
      </c>
      <c r="AL34" s="508" t="str">
        <f t="shared" si="42"/>
        <v/>
      </c>
      <c r="AM34" s="508" t="str">
        <f t="shared" si="42"/>
        <v/>
      </c>
      <c r="AN34" s="508" t="str">
        <f t="shared" si="42"/>
        <v/>
      </c>
      <c r="AO34" s="508" t="str">
        <f t="shared" si="42"/>
        <v/>
      </c>
      <c r="AP34" s="508" t="str">
        <f t="shared" si="42"/>
        <v/>
      </c>
      <c r="AQ34" s="508" t="str">
        <f t="shared" si="42"/>
        <v/>
      </c>
      <c r="AR34" s="508" t="str">
        <f t="shared" si="42"/>
        <v/>
      </c>
      <c r="AS34" s="508" t="str">
        <f t="shared" si="42"/>
        <v/>
      </c>
      <c r="AT34" s="508" t="str">
        <f t="shared" si="42"/>
        <v/>
      </c>
      <c r="AU34" s="508" t="str">
        <f t="shared" si="42"/>
        <v/>
      </c>
      <c r="AV34" s="508" t="str">
        <f t="shared" si="42"/>
        <v/>
      </c>
      <c r="AW34" s="508" t="str">
        <f t="shared" si="42"/>
        <v/>
      </c>
      <c r="AX34" s="508" t="str">
        <f t="shared" si="42"/>
        <v/>
      </c>
      <c r="AY34" s="508" t="str">
        <f t="shared" si="42"/>
        <v/>
      </c>
      <c r="AZ34" s="508" t="str">
        <f t="shared" si="42"/>
        <v/>
      </c>
      <c r="BA34" s="413"/>
      <c r="BB34" s="413"/>
      <c r="BC34" s="413"/>
      <c r="BD34" s="413"/>
      <c r="BE34" s="413"/>
      <c r="BF34" s="413"/>
      <c r="BG34" s="413"/>
      <c r="BH34" s="413"/>
      <c r="BI34" s="413"/>
      <c r="BJ34" s="413"/>
      <c r="BK34" s="413"/>
      <c r="BL34" s="413"/>
      <c r="BM34" s="413"/>
      <c r="BN34" s="413"/>
      <c r="BO34" s="413"/>
      <c r="BP34" s="413"/>
      <c r="BQ34" s="413"/>
      <c r="BR34" s="413"/>
      <c r="BS34" s="413"/>
      <c r="BT34" s="413"/>
      <c r="BU34" s="413"/>
      <c r="BV34" s="413"/>
      <c r="BW34" s="413"/>
      <c r="BX34" s="413"/>
      <c r="BY34" s="413"/>
      <c r="BZ34" s="413"/>
      <c r="CA34" s="413"/>
      <c r="CB34" s="413"/>
      <c r="CC34" s="413"/>
      <c r="CD34" s="413"/>
      <c r="CE34" s="413"/>
      <c r="CF34" s="413"/>
      <c r="CG34" s="413"/>
      <c r="CH34" s="413"/>
      <c r="CI34" s="413"/>
      <c r="CJ34" s="413"/>
      <c r="CK34" s="413"/>
      <c r="CL34" s="413"/>
      <c r="CM34" s="413"/>
      <c r="CN34" s="413"/>
      <c r="CO34" s="413"/>
      <c r="CP34" s="413"/>
      <c r="CQ34" s="413"/>
      <c r="CR34" s="413"/>
      <c r="CS34" s="413"/>
      <c r="CT34" s="413"/>
    </row>
    <row r="35" spans="1:98" ht="16.5">
      <c r="A35" s="971"/>
      <c r="B35" s="386"/>
      <c r="C35" s="498" t="str">
        <f t="shared" si="33"/>
        <v/>
      </c>
      <c r="D35" s="393"/>
      <c r="E35" s="388"/>
      <c r="F35" s="388"/>
      <c r="G35" s="388"/>
      <c r="H35" s="388"/>
      <c r="I35" s="388"/>
      <c r="J35" s="388"/>
      <c r="K35" s="388"/>
      <c r="L35" s="388"/>
      <c r="M35" s="388"/>
      <c r="N35" s="388"/>
      <c r="O35" s="388"/>
      <c r="P35" s="388"/>
      <c r="Q35" s="388"/>
      <c r="R35" s="388"/>
      <c r="S35" s="388"/>
      <c r="T35" s="388"/>
      <c r="U35" s="388"/>
      <c r="V35" s="388"/>
      <c r="W35" s="388"/>
      <c r="X35" s="388"/>
      <c r="Y35" s="388"/>
      <c r="Z35" s="389"/>
      <c r="AA35" s="499"/>
      <c r="AB35" s="503">
        <f t="shared" si="30"/>
        <v>0</v>
      </c>
      <c r="AC35" s="501">
        <f t="shared" si="31"/>
        <v>0</v>
      </c>
      <c r="AD35" s="434"/>
      <c r="AE35" s="502">
        <f t="shared" si="32"/>
        <v>0</v>
      </c>
      <c r="AF35" s="509" t="s">
        <v>38</v>
      </c>
      <c r="AG35" s="510">
        <f t="shared" ref="AG35:AQ35" si="43">IF(SUM(AG10:AG25)&gt;0,COUNTIF(AG10:AG25,"&gt;0"),0)</f>
        <v>0</v>
      </c>
      <c r="AH35" s="510">
        <f t="shared" si="43"/>
        <v>0</v>
      </c>
      <c r="AI35" s="510">
        <f t="shared" si="43"/>
        <v>0</v>
      </c>
      <c r="AJ35" s="510">
        <f t="shared" si="43"/>
        <v>0</v>
      </c>
      <c r="AK35" s="510">
        <f t="shared" si="43"/>
        <v>0</v>
      </c>
      <c r="AL35" s="510">
        <f t="shared" si="43"/>
        <v>0</v>
      </c>
      <c r="AM35" s="510">
        <f t="shared" si="43"/>
        <v>0</v>
      </c>
      <c r="AN35" s="510">
        <f t="shared" si="43"/>
        <v>0</v>
      </c>
      <c r="AO35" s="510">
        <f t="shared" si="43"/>
        <v>0</v>
      </c>
      <c r="AP35" s="510">
        <f t="shared" si="43"/>
        <v>0</v>
      </c>
      <c r="AQ35" s="510">
        <f t="shared" si="43"/>
        <v>0</v>
      </c>
      <c r="AR35" s="510">
        <f t="shared" ref="AR35:AZ35" si="44">IF(SUM(AR10:AR25)&gt;0,COUNTIF(AR10:AR25,"&gt;0"),0)</f>
        <v>0</v>
      </c>
      <c r="AS35" s="510">
        <f t="shared" si="44"/>
        <v>0</v>
      </c>
      <c r="AT35" s="510">
        <f t="shared" si="44"/>
        <v>0</v>
      </c>
      <c r="AU35" s="510">
        <f t="shared" si="44"/>
        <v>0</v>
      </c>
      <c r="AV35" s="510">
        <f t="shared" si="44"/>
        <v>0</v>
      </c>
      <c r="AW35" s="510">
        <f t="shared" si="44"/>
        <v>0</v>
      </c>
      <c r="AX35" s="510">
        <f t="shared" si="44"/>
        <v>0</v>
      </c>
      <c r="AY35" s="510">
        <f t="shared" si="44"/>
        <v>0</v>
      </c>
      <c r="AZ35" s="510">
        <f t="shared" si="44"/>
        <v>0</v>
      </c>
      <c r="BA35" s="413"/>
      <c r="BB35" s="447">
        <f>AG35</f>
        <v>0</v>
      </c>
      <c r="BC35" s="447">
        <f t="shared" ref="BC35:BT35" si="45">AH35</f>
        <v>0</v>
      </c>
      <c r="BD35" s="447">
        <f t="shared" si="45"/>
        <v>0</v>
      </c>
      <c r="BE35" s="447">
        <f t="shared" si="45"/>
        <v>0</v>
      </c>
      <c r="BF35" s="447">
        <f t="shared" si="45"/>
        <v>0</v>
      </c>
      <c r="BG35" s="447">
        <f t="shared" si="45"/>
        <v>0</v>
      </c>
      <c r="BH35" s="447">
        <f t="shared" si="45"/>
        <v>0</v>
      </c>
      <c r="BI35" s="447">
        <f t="shared" si="45"/>
        <v>0</v>
      </c>
      <c r="BJ35" s="447">
        <f t="shared" si="45"/>
        <v>0</v>
      </c>
      <c r="BK35" s="447">
        <f t="shared" si="45"/>
        <v>0</v>
      </c>
      <c r="BL35" s="447">
        <f t="shared" si="45"/>
        <v>0</v>
      </c>
      <c r="BM35" s="447">
        <f t="shared" si="45"/>
        <v>0</v>
      </c>
      <c r="BN35" s="447">
        <f t="shared" si="45"/>
        <v>0</v>
      </c>
      <c r="BO35" s="447">
        <f t="shared" si="45"/>
        <v>0</v>
      </c>
      <c r="BP35" s="447">
        <f t="shared" si="45"/>
        <v>0</v>
      </c>
      <c r="BQ35" s="447">
        <f t="shared" si="45"/>
        <v>0</v>
      </c>
      <c r="BR35" s="447">
        <f t="shared" si="45"/>
        <v>0</v>
      </c>
      <c r="BS35" s="447">
        <f t="shared" si="45"/>
        <v>0</v>
      </c>
      <c r="BT35" s="447">
        <f t="shared" si="45"/>
        <v>0</v>
      </c>
      <c r="BU35" s="447">
        <f>AZ35</f>
        <v>0</v>
      </c>
      <c r="BV35" s="413"/>
      <c r="BW35" s="447" t="s">
        <v>16</v>
      </c>
      <c r="BX35" s="447" t="s">
        <v>17</v>
      </c>
      <c r="BY35" s="447" t="s">
        <v>18</v>
      </c>
      <c r="BZ35" s="447" t="s">
        <v>19</v>
      </c>
      <c r="CA35" s="447" t="s">
        <v>20</v>
      </c>
      <c r="CB35" s="447" t="s">
        <v>21</v>
      </c>
      <c r="CC35" s="447" t="s">
        <v>22</v>
      </c>
      <c r="CD35" s="447" t="s">
        <v>23</v>
      </c>
      <c r="CE35" s="447" t="s">
        <v>24</v>
      </c>
      <c r="CF35" s="447" t="s">
        <v>25</v>
      </c>
      <c r="CG35" s="447" t="s">
        <v>26</v>
      </c>
      <c r="CH35" s="447" t="s">
        <v>217</v>
      </c>
      <c r="CI35" s="447" t="s">
        <v>223</v>
      </c>
      <c r="CJ35" s="447" t="s">
        <v>227</v>
      </c>
      <c r="CK35" s="447" t="s">
        <v>231</v>
      </c>
      <c r="CL35" s="447" t="s">
        <v>236</v>
      </c>
      <c r="CM35" s="447" t="s">
        <v>240</v>
      </c>
      <c r="CN35" s="447" t="s">
        <v>244</v>
      </c>
      <c r="CO35" s="447" t="s">
        <v>249</v>
      </c>
      <c r="CP35" s="447" t="s">
        <v>252</v>
      </c>
      <c r="CQ35" s="413"/>
      <c r="CR35" s="413"/>
      <c r="CS35" s="413"/>
      <c r="CT35" s="413"/>
    </row>
    <row r="36" spans="1:98" ht="16.5">
      <c r="A36" s="971"/>
      <c r="B36" s="386"/>
      <c r="C36" s="498" t="str">
        <f t="shared" si="33"/>
        <v/>
      </c>
      <c r="D36" s="393"/>
      <c r="E36" s="388"/>
      <c r="F36" s="388"/>
      <c r="G36" s="388"/>
      <c r="H36" s="388"/>
      <c r="I36" s="388"/>
      <c r="J36" s="388"/>
      <c r="K36" s="388"/>
      <c r="L36" s="388"/>
      <c r="M36" s="388"/>
      <c r="N36" s="388"/>
      <c r="O36" s="388"/>
      <c r="P36" s="388"/>
      <c r="Q36" s="388"/>
      <c r="R36" s="388"/>
      <c r="S36" s="388"/>
      <c r="T36" s="388"/>
      <c r="U36" s="388"/>
      <c r="V36" s="388"/>
      <c r="W36" s="388"/>
      <c r="X36" s="388"/>
      <c r="Y36" s="388"/>
      <c r="Z36" s="389"/>
      <c r="AA36" s="499"/>
      <c r="AB36" s="503">
        <f t="shared" si="30"/>
        <v>0</v>
      </c>
      <c r="AC36" s="501">
        <f t="shared" si="31"/>
        <v>0</v>
      </c>
      <c r="AD36" s="434"/>
      <c r="AE36" s="511">
        <f t="shared" si="32"/>
        <v>0</v>
      </c>
      <c r="AF36" s="512" t="s">
        <v>39</v>
      </c>
      <c r="AG36" s="513">
        <f>IF(OR(AG33&gt;4,AG33=4),0.2,0)</f>
        <v>0</v>
      </c>
      <c r="AH36" s="513">
        <f t="shared" ref="AH36:AZ36" si="46">IF(OR(AH33&gt;4,AH33=4),0.2,0)</f>
        <v>0</v>
      </c>
      <c r="AI36" s="513">
        <f t="shared" si="46"/>
        <v>0</v>
      </c>
      <c r="AJ36" s="513">
        <f t="shared" si="46"/>
        <v>0</v>
      </c>
      <c r="AK36" s="513">
        <f t="shared" si="46"/>
        <v>0</v>
      </c>
      <c r="AL36" s="513">
        <f t="shared" si="46"/>
        <v>0</v>
      </c>
      <c r="AM36" s="513">
        <f t="shared" si="46"/>
        <v>0</v>
      </c>
      <c r="AN36" s="513">
        <f t="shared" si="46"/>
        <v>0</v>
      </c>
      <c r="AO36" s="513">
        <f t="shared" si="46"/>
        <v>0</v>
      </c>
      <c r="AP36" s="513">
        <f t="shared" si="46"/>
        <v>0</v>
      </c>
      <c r="AQ36" s="513">
        <f t="shared" si="46"/>
        <v>0</v>
      </c>
      <c r="AR36" s="513">
        <f t="shared" si="46"/>
        <v>0</v>
      </c>
      <c r="AS36" s="513">
        <f t="shared" si="46"/>
        <v>0</v>
      </c>
      <c r="AT36" s="513">
        <f t="shared" si="46"/>
        <v>0</v>
      </c>
      <c r="AU36" s="513">
        <f t="shared" si="46"/>
        <v>0</v>
      </c>
      <c r="AV36" s="513">
        <f t="shared" si="46"/>
        <v>0</v>
      </c>
      <c r="AW36" s="513">
        <f t="shared" si="46"/>
        <v>0</v>
      </c>
      <c r="AX36" s="513">
        <f t="shared" si="46"/>
        <v>0</v>
      </c>
      <c r="AY36" s="513">
        <f t="shared" si="46"/>
        <v>0</v>
      </c>
      <c r="AZ36" s="513">
        <f t="shared" si="46"/>
        <v>0</v>
      </c>
      <c r="BA36" s="413"/>
      <c r="BB36" s="452" t="s">
        <v>1144</v>
      </c>
      <c r="BC36" s="452"/>
      <c r="BD36" s="452"/>
      <c r="BE36" s="452"/>
      <c r="BF36" s="452"/>
      <c r="BG36" s="452"/>
      <c r="BH36" s="452"/>
      <c r="BI36" s="452"/>
      <c r="BJ36" s="452"/>
      <c r="BK36" s="452"/>
      <c r="BL36" s="452"/>
      <c r="BM36" s="452"/>
      <c r="BN36" s="452"/>
      <c r="BO36" s="452"/>
      <c r="BP36" s="452"/>
      <c r="BQ36" s="452"/>
      <c r="BR36" s="452"/>
      <c r="BS36" s="452"/>
      <c r="BT36" s="452"/>
      <c r="BU36" s="452"/>
      <c r="BV36" s="447" t="s">
        <v>1081</v>
      </c>
      <c r="BW36" s="453" t="s">
        <v>1145</v>
      </c>
      <c r="BX36" s="453"/>
      <c r="BY36" s="453"/>
      <c r="BZ36" s="453"/>
      <c r="CA36" s="453"/>
      <c r="CB36" s="453"/>
      <c r="CC36" s="453"/>
      <c r="CD36" s="453"/>
      <c r="CE36" s="453"/>
      <c r="CF36" s="453"/>
      <c r="CG36" s="453"/>
      <c r="CH36" s="453"/>
      <c r="CI36" s="453"/>
      <c r="CJ36" s="453"/>
      <c r="CK36" s="453"/>
      <c r="CL36" s="453"/>
      <c r="CM36" s="453"/>
      <c r="CN36" s="453"/>
      <c r="CO36" s="453"/>
      <c r="CP36" s="453"/>
      <c r="CQ36" s="447" t="s">
        <v>1143</v>
      </c>
      <c r="CR36" s="413"/>
      <c r="CS36" s="413"/>
      <c r="CT36" s="413"/>
    </row>
    <row r="37" spans="1:98" ht="16.5">
      <c r="A37" s="971"/>
      <c r="B37" s="386"/>
      <c r="C37" s="498" t="str">
        <f t="shared" si="33"/>
        <v/>
      </c>
      <c r="D37" s="393"/>
      <c r="E37" s="388"/>
      <c r="F37" s="388"/>
      <c r="G37" s="388"/>
      <c r="H37" s="388"/>
      <c r="I37" s="388"/>
      <c r="J37" s="388"/>
      <c r="K37" s="388"/>
      <c r="L37" s="388"/>
      <c r="M37" s="388"/>
      <c r="N37" s="388"/>
      <c r="O37" s="388"/>
      <c r="P37" s="388"/>
      <c r="Q37" s="388"/>
      <c r="R37" s="388"/>
      <c r="S37" s="388"/>
      <c r="T37" s="388"/>
      <c r="U37" s="388"/>
      <c r="V37" s="388"/>
      <c r="W37" s="388"/>
      <c r="X37" s="388"/>
      <c r="Y37" s="388"/>
      <c r="Z37" s="389"/>
      <c r="AA37" s="499"/>
      <c r="AB37" s="503">
        <f t="shared" si="30"/>
        <v>0</v>
      </c>
      <c r="AC37" s="501">
        <f t="shared" si="31"/>
        <v>0</v>
      </c>
      <c r="AD37" s="434"/>
      <c r="AE37" s="511">
        <f t="shared" si="32"/>
        <v>0</v>
      </c>
      <c r="AF37" s="512" t="s">
        <v>40</v>
      </c>
      <c r="AG37" s="514">
        <f t="shared" ref="AG37:AZ37" si="47">IF(AG33&gt;25,3,IF(OR(AG33&gt;4,AG33=4),2,IF(AG33&lt;4,0)))</f>
        <v>0</v>
      </c>
      <c r="AH37" s="514">
        <f t="shared" si="47"/>
        <v>0</v>
      </c>
      <c r="AI37" s="514">
        <f t="shared" si="47"/>
        <v>0</v>
      </c>
      <c r="AJ37" s="514">
        <f t="shared" si="47"/>
        <v>0</v>
      </c>
      <c r="AK37" s="514">
        <f t="shared" si="47"/>
        <v>0</v>
      </c>
      <c r="AL37" s="514">
        <f t="shared" si="47"/>
        <v>0</v>
      </c>
      <c r="AM37" s="514">
        <f t="shared" si="47"/>
        <v>0</v>
      </c>
      <c r="AN37" s="514">
        <f t="shared" si="47"/>
        <v>0</v>
      </c>
      <c r="AO37" s="514">
        <f t="shared" si="47"/>
        <v>0</v>
      </c>
      <c r="AP37" s="514">
        <f t="shared" si="47"/>
        <v>0</v>
      </c>
      <c r="AQ37" s="514">
        <f t="shared" si="47"/>
        <v>0</v>
      </c>
      <c r="AR37" s="514">
        <f t="shared" si="47"/>
        <v>0</v>
      </c>
      <c r="AS37" s="514">
        <f t="shared" si="47"/>
        <v>0</v>
      </c>
      <c r="AT37" s="514">
        <f t="shared" si="47"/>
        <v>0</v>
      </c>
      <c r="AU37" s="514">
        <f t="shared" si="47"/>
        <v>0</v>
      </c>
      <c r="AV37" s="514">
        <f t="shared" si="47"/>
        <v>0</v>
      </c>
      <c r="AW37" s="514">
        <f t="shared" si="47"/>
        <v>0</v>
      </c>
      <c r="AX37" s="514">
        <f t="shared" si="47"/>
        <v>0</v>
      </c>
      <c r="AY37" s="514">
        <f t="shared" si="47"/>
        <v>0</v>
      </c>
      <c r="AZ37" s="514">
        <f t="shared" si="47"/>
        <v>0</v>
      </c>
      <c r="BA37" s="515">
        <f>AF10</f>
        <v>0</v>
      </c>
      <c r="BB37" s="458">
        <f t="shared" ref="BB37:BU49" si="48">SUMIFS($D20:$Z20, $D$8:$Z$8, AG$8, $D$4:$Z$4, "3")</f>
        <v>0</v>
      </c>
      <c r="BC37" s="458">
        <f t="shared" si="48"/>
        <v>0</v>
      </c>
      <c r="BD37" s="458">
        <f t="shared" si="48"/>
        <v>0</v>
      </c>
      <c r="BE37" s="458">
        <f t="shared" si="48"/>
        <v>0</v>
      </c>
      <c r="BF37" s="458">
        <f t="shared" si="48"/>
        <v>0</v>
      </c>
      <c r="BG37" s="458">
        <f t="shared" si="48"/>
        <v>0</v>
      </c>
      <c r="BH37" s="458">
        <f t="shared" si="48"/>
        <v>0</v>
      </c>
      <c r="BI37" s="458">
        <f t="shared" si="48"/>
        <v>0</v>
      </c>
      <c r="BJ37" s="458">
        <f t="shared" si="48"/>
        <v>0</v>
      </c>
      <c r="BK37" s="458">
        <f t="shared" si="48"/>
        <v>0</v>
      </c>
      <c r="BL37" s="458">
        <f t="shared" si="48"/>
        <v>0</v>
      </c>
      <c r="BM37" s="458">
        <f t="shared" si="48"/>
        <v>0</v>
      </c>
      <c r="BN37" s="458">
        <f t="shared" si="48"/>
        <v>0</v>
      </c>
      <c r="BO37" s="458">
        <f t="shared" si="48"/>
        <v>0</v>
      </c>
      <c r="BP37" s="458">
        <f t="shared" si="48"/>
        <v>0</v>
      </c>
      <c r="BQ37" s="458">
        <f t="shared" si="48"/>
        <v>0</v>
      </c>
      <c r="BR37" s="458">
        <f t="shared" si="48"/>
        <v>0</v>
      </c>
      <c r="BS37" s="458">
        <f t="shared" si="48"/>
        <v>0</v>
      </c>
      <c r="BT37" s="458">
        <f t="shared" si="48"/>
        <v>0</v>
      </c>
      <c r="BU37" s="458">
        <f t="shared" si="48"/>
        <v>0</v>
      </c>
      <c r="BV37" s="459">
        <f>SUM(BB37:BU37)</f>
        <v>0</v>
      </c>
      <c r="BW37" s="460">
        <f t="shared" ref="BW37:CP49" si="49">SUMIFS($D20:$Z20, $D$8:$Z$8, AG$8, $D$4:$Z$4, "4")</f>
        <v>0</v>
      </c>
      <c r="BX37" s="460">
        <f t="shared" si="49"/>
        <v>0</v>
      </c>
      <c r="BY37" s="460">
        <f t="shared" si="49"/>
        <v>0</v>
      </c>
      <c r="BZ37" s="460">
        <f t="shared" si="49"/>
        <v>0</v>
      </c>
      <c r="CA37" s="460">
        <f t="shared" si="49"/>
        <v>0</v>
      </c>
      <c r="CB37" s="460">
        <f t="shared" si="49"/>
        <v>0</v>
      </c>
      <c r="CC37" s="460">
        <f t="shared" si="49"/>
        <v>0</v>
      </c>
      <c r="CD37" s="460">
        <f t="shared" si="49"/>
        <v>0</v>
      </c>
      <c r="CE37" s="460">
        <f t="shared" si="49"/>
        <v>0</v>
      </c>
      <c r="CF37" s="460">
        <f t="shared" si="49"/>
        <v>0</v>
      </c>
      <c r="CG37" s="460">
        <f t="shared" si="49"/>
        <v>0</v>
      </c>
      <c r="CH37" s="460">
        <f t="shared" si="49"/>
        <v>0</v>
      </c>
      <c r="CI37" s="460">
        <f t="shared" si="49"/>
        <v>0</v>
      </c>
      <c r="CJ37" s="460">
        <f t="shared" si="49"/>
        <v>0</v>
      </c>
      <c r="CK37" s="460">
        <f t="shared" si="49"/>
        <v>0</v>
      </c>
      <c r="CL37" s="460">
        <f t="shared" si="49"/>
        <v>0</v>
      </c>
      <c r="CM37" s="460">
        <f t="shared" si="49"/>
        <v>0</v>
      </c>
      <c r="CN37" s="460">
        <f t="shared" si="49"/>
        <v>0</v>
      </c>
      <c r="CO37" s="460">
        <f t="shared" si="49"/>
        <v>0</v>
      </c>
      <c r="CP37" s="460">
        <f t="shared" si="49"/>
        <v>0</v>
      </c>
      <c r="CQ37" s="459">
        <f>SUM(BW37:CP37)</f>
        <v>0</v>
      </c>
      <c r="CR37" s="413"/>
      <c r="CS37" s="413"/>
      <c r="CT37" s="413"/>
    </row>
    <row r="38" spans="1:98" ht="16.5">
      <c r="A38" s="971"/>
      <c r="B38" s="386"/>
      <c r="C38" s="498" t="str">
        <f t="shared" si="33"/>
        <v/>
      </c>
      <c r="D38" s="393"/>
      <c r="E38" s="388"/>
      <c r="F38" s="388"/>
      <c r="G38" s="388"/>
      <c r="H38" s="388"/>
      <c r="I38" s="388"/>
      <c r="J38" s="388"/>
      <c r="K38" s="388"/>
      <c r="L38" s="388"/>
      <c r="M38" s="388"/>
      <c r="N38" s="388"/>
      <c r="O38" s="388"/>
      <c r="P38" s="388"/>
      <c r="Q38" s="388"/>
      <c r="R38" s="388"/>
      <c r="S38" s="388"/>
      <c r="T38" s="388"/>
      <c r="U38" s="388"/>
      <c r="V38" s="388"/>
      <c r="W38" s="388"/>
      <c r="X38" s="388"/>
      <c r="Y38" s="388"/>
      <c r="Z38" s="389"/>
      <c r="AA38" s="499"/>
      <c r="AB38" s="503">
        <f t="shared" si="30"/>
        <v>0</v>
      </c>
      <c r="AC38" s="501">
        <f t="shared" si="31"/>
        <v>0</v>
      </c>
      <c r="AD38" s="434"/>
      <c r="AE38" s="511">
        <f t="shared" si="32"/>
        <v>0</v>
      </c>
      <c r="AF38" s="413" t="s">
        <v>393</v>
      </c>
      <c r="AG38" s="413"/>
      <c r="AH38" s="413"/>
      <c r="AI38" s="413"/>
      <c r="AJ38" s="413"/>
      <c r="AK38" s="413"/>
      <c r="AL38" s="413"/>
      <c r="AM38" s="413"/>
      <c r="AN38" s="413"/>
      <c r="AO38" s="413"/>
      <c r="AP38" s="413"/>
      <c r="AQ38" s="413"/>
      <c r="AR38" s="413"/>
      <c r="AS38" s="413"/>
      <c r="AT38" s="413"/>
      <c r="AU38" s="413"/>
      <c r="AV38" s="413"/>
      <c r="AW38" s="413"/>
      <c r="AX38" s="413"/>
      <c r="AY38" s="413"/>
      <c r="AZ38" s="413"/>
      <c r="BA38" s="515">
        <f t="shared" ref="BA38:BA58" si="50">AF11</f>
        <v>0</v>
      </c>
      <c r="BB38" s="458">
        <f t="shared" si="48"/>
        <v>0</v>
      </c>
      <c r="BC38" s="458">
        <f t="shared" si="48"/>
        <v>0</v>
      </c>
      <c r="BD38" s="458">
        <f t="shared" si="48"/>
        <v>0</v>
      </c>
      <c r="BE38" s="458">
        <f t="shared" si="48"/>
        <v>0</v>
      </c>
      <c r="BF38" s="458">
        <f t="shared" si="48"/>
        <v>0</v>
      </c>
      <c r="BG38" s="458">
        <f t="shared" si="48"/>
        <v>0</v>
      </c>
      <c r="BH38" s="458">
        <f t="shared" si="48"/>
        <v>0</v>
      </c>
      <c r="BI38" s="458">
        <f t="shared" si="48"/>
        <v>0</v>
      </c>
      <c r="BJ38" s="458">
        <f t="shared" si="48"/>
        <v>0</v>
      </c>
      <c r="BK38" s="458">
        <f t="shared" si="48"/>
        <v>0</v>
      </c>
      <c r="BL38" s="458">
        <f t="shared" si="48"/>
        <v>0</v>
      </c>
      <c r="BM38" s="458">
        <f t="shared" si="48"/>
        <v>0</v>
      </c>
      <c r="BN38" s="458">
        <f t="shared" si="48"/>
        <v>0</v>
      </c>
      <c r="BO38" s="458">
        <f t="shared" si="48"/>
        <v>0</v>
      </c>
      <c r="BP38" s="458">
        <f t="shared" si="48"/>
        <v>0</v>
      </c>
      <c r="BQ38" s="458">
        <f t="shared" si="48"/>
        <v>0</v>
      </c>
      <c r="BR38" s="458">
        <f t="shared" si="48"/>
        <v>0</v>
      </c>
      <c r="BS38" s="458">
        <f t="shared" si="48"/>
        <v>0</v>
      </c>
      <c r="BT38" s="458">
        <f t="shared" si="48"/>
        <v>0</v>
      </c>
      <c r="BU38" s="458">
        <f t="shared" si="48"/>
        <v>0</v>
      </c>
      <c r="BV38" s="459">
        <f t="shared" ref="BV38:BV58" si="51">SUM(BB38:BU38)</f>
        <v>0</v>
      </c>
      <c r="BW38" s="460">
        <f t="shared" si="49"/>
        <v>0</v>
      </c>
      <c r="BX38" s="460">
        <f t="shared" si="49"/>
        <v>0</v>
      </c>
      <c r="BY38" s="460">
        <f t="shared" si="49"/>
        <v>0</v>
      </c>
      <c r="BZ38" s="460">
        <f t="shared" si="49"/>
        <v>0</v>
      </c>
      <c r="CA38" s="460">
        <f t="shared" si="49"/>
        <v>0</v>
      </c>
      <c r="CB38" s="460">
        <f t="shared" si="49"/>
        <v>0</v>
      </c>
      <c r="CC38" s="460">
        <f t="shared" si="49"/>
        <v>0</v>
      </c>
      <c r="CD38" s="460">
        <f t="shared" si="49"/>
        <v>0</v>
      </c>
      <c r="CE38" s="460">
        <f t="shared" si="49"/>
        <v>0</v>
      </c>
      <c r="CF38" s="460">
        <f t="shared" si="49"/>
        <v>0</v>
      </c>
      <c r="CG38" s="460">
        <f t="shared" si="49"/>
        <v>0</v>
      </c>
      <c r="CH38" s="460">
        <f t="shared" si="49"/>
        <v>0</v>
      </c>
      <c r="CI38" s="460">
        <f t="shared" si="49"/>
        <v>0</v>
      </c>
      <c r="CJ38" s="460">
        <f t="shared" si="49"/>
        <v>0</v>
      </c>
      <c r="CK38" s="460">
        <f t="shared" si="49"/>
        <v>0</v>
      </c>
      <c r="CL38" s="460">
        <f t="shared" si="49"/>
        <v>0</v>
      </c>
      <c r="CM38" s="460">
        <f t="shared" si="49"/>
        <v>0</v>
      </c>
      <c r="CN38" s="460">
        <f t="shared" si="49"/>
        <v>0</v>
      </c>
      <c r="CO38" s="460">
        <f t="shared" si="49"/>
        <v>0</v>
      </c>
      <c r="CP38" s="460">
        <f t="shared" si="49"/>
        <v>0</v>
      </c>
      <c r="CQ38" s="459">
        <f t="shared" ref="CQ38:CQ58" si="52">SUM(BW38:CP38)</f>
        <v>0</v>
      </c>
      <c r="CR38" s="413"/>
      <c r="CS38" s="413"/>
      <c r="CT38" s="413"/>
    </row>
    <row r="39" spans="1:98" ht="16.5">
      <c r="A39" s="971"/>
      <c r="B39" s="386"/>
      <c r="C39" s="498" t="str">
        <f t="shared" si="33"/>
        <v/>
      </c>
      <c r="D39" s="393"/>
      <c r="E39" s="388"/>
      <c r="F39" s="388"/>
      <c r="G39" s="388"/>
      <c r="H39" s="388"/>
      <c r="I39" s="388"/>
      <c r="J39" s="388"/>
      <c r="K39" s="388"/>
      <c r="L39" s="388"/>
      <c r="M39" s="388"/>
      <c r="N39" s="388"/>
      <c r="O39" s="388"/>
      <c r="P39" s="388"/>
      <c r="Q39" s="388"/>
      <c r="R39" s="388"/>
      <c r="S39" s="388"/>
      <c r="T39" s="388"/>
      <c r="U39" s="388"/>
      <c r="V39" s="388"/>
      <c r="W39" s="388"/>
      <c r="X39" s="388"/>
      <c r="Y39" s="388"/>
      <c r="Z39" s="389"/>
      <c r="AA39" s="499"/>
      <c r="AB39" s="503">
        <f t="shared" si="30"/>
        <v>0</v>
      </c>
      <c r="AC39" s="501">
        <f t="shared" si="31"/>
        <v>0</v>
      </c>
      <c r="AD39" s="434"/>
      <c r="AE39" s="511">
        <f t="shared" si="32"/>
        <v>0</v>
      </c>
      <c r="AF39" s="413"/>
      <c r="AG39" s="413"/>
      <c r="AH39" s="413"/>
      <c r="AI39" s="413"/>
      <c r="AJ39" s="413"/>
      <c r="AK39" s="413"/>
      <c r="AL39" s="413"/>
      <c r="AM39" s="413"/>
      <c r="AN39" s="413"/>
      <c r="AO39" s="413"/>
      <c r="AP39" s="413"/>
      <c r="AQ39" s="413"/>
      <c r="AR39" s="413"/>
      <c r="AS39" s="413"/>
      <c r="AT39" s="413"/>
      <c r="AU39" s="413"/>
      <c r="AV39" s="413"/>
      <c r="AW39" s="413"/>
      <c r="AX39" s="413"/>
      <c r="AY39" s="413"/>
      <c r="AZ39" s="413"/>
      <c r="BA39" s="515">
        <f t="shared" si="50"/>
        <v>0</v>
      </c>
      <c r="BB39" s="458">
        <f t="shared" si="48"/>
        <v>0</v>
      </c>
      <c r="BC39" s="458">
        <f t="shared" si="48"/>
        <v>0</v>
      </c>
      <c r="BD39" s="458">
        <f t="shared" si="48"/>
        <v>0</v>
      </c>
      <c r="BE39" s="458">
        <f t="shared" si="48"/>
        <v>0</v>
      </c>
      <c r="BF39" s="458">
        <f t="shared" si="48"/>
        <v>0</v>
      </c>
      <c r="BG39" s="458">
        <f t="shared" si="48"/>
        <v>0</v>
      </c>
      <c r="BH39" s="458">
        <f t="shared" si="48"/>
        <v>0</v>
      </c>
      <c r="BI39" s="458">
        <f t="shared" si="48"/>
        <v>0</v>
      </c>
      <c r="BJ39" s="458">
        <f t="shared" si="48"/>
        <v>0</v>
      </c>
      <c r="BK39" s="458">
        <f t="shared" si="48"/>
        <v>0</v>
      </c>
      <c r="BL39" s="458">
        <f t="shared" si="48"/>
        <v>0</v>
      </c>
      <c r="BM39" s="458">
        <f t="shared" si="48"/>
        <v>0</v>
      </c>
      <c r="BN39" s="458">
        <f t="shared" si="48"/>
        <v>0</v>
      </c>
      <c r="BO39" s="458">
        <f t="shared" si="48"/>
        <v>0</v>
      </c>
      <c r="BP39" s="458">
        <f t="shared" si="48"/>
        <v>0</v>
      </c>
      <c r="BQ39" s="458">
        <f t="shared" si="48"/>
        <v>0</v>
      </c>
      <c r="BR39" s="458">
        <f t="shared" si="48"/>
        <v>0</v>
      </c>
      <c r="BS39" s="458">
        <f t="shared" si="48"/>
        <v>0</v>
      </c>
      <c r="BT39" s="458">
        <f t="shared" si="48"/>
        <v>0</v>
      </c>
      <c r="BU39" s="458">
        <f t="shared" si="48"/>
        <v>0</v>
      </c>
      <c r="BV39" s="459">
        <f t="shared" si="51"/>
        <v>0</v>
      </c>
      <c r="BW39" s="460">
        <f t="shared" si="49"/>
        <v>0</v>
      </c>
      <c r="BX39" s="460">
        <f t="shared" si="49"/>
        <v>0</v>
      </c>
      <c r="BY39" s="460">
        <f t="shared" si="49"/>
        <v>0</v>
      </c>
      <c r="BZ39" s="460">
        <f t="shared" si="49"/>
        <v>0</v>
      </c>
      <c r="CA39" s="460">
        <f t="shared" si="49"/>
        <v>0</v>
      </c>
      <c r="CB39" s="460">
        <f t="shared" si="49"/>
        <v>0</v>
      </c>
      <c r="CC39" s="460">
        <f t="shared" si="49"/>
        <v>0</v>
      </c>
      <c r="CD39" s="460">
        <f t="shared" si="49"/>
        <v>0</v>
      </c>
      <c r="CE39" s="460">
        <f t="shared" si="49"/>
        <v>0</v>
      </c>
      <c r="CF39" s="460">
        <f t="shared" si="49"/>
        <v>0</v>
      </c>
      <c r="CG39" s="460">
        <f t="shared" si="49"/>
        <v>0</v>
      </c>
      <c r="CH39" s="460">
        <f t="shared" si="49"/>
        <v>0</v>
      </c>
      <c r="CI39" s="460">
        <f t="shared" si="49"/>
        <v>0</v>
      </c>
      <c r="CJ39" s="460">
        <f t="shared" si="49"/>
        <v>0</v>
      </c>
      <c r="CK39" s="460">
        <f t="shared" si="49"/>
        <v>0</v>
      </c>
      <c r="CL39" s="460">
        <f t="shared" si="49"/>
        <v>0</v>
      </c>
      <c r="CM39" s="460">
        <f t="shared" si="49"/>
        <v>0</v>
      </c>
      <c r="CN39" s="460">
        <f t="shared" si="49"/>
        <v>0</v>
      </c>
      <c r="CO39" s="460">
        <f t="shared" si="49"/>
        <v>0</v>
      </c>
      <c r="CP39" s="460">
        <f t="shared" si="49"/>
        <v>0</v>
      </c>
      <c r="CQ39" s="459">
        <f t="shared" si="52"/>
        <v>0</v>
      </c>
      <c r="CR39" s="413"/>
      <c r="CS39" s="413"/>
      <c r="CT39" s="413"/>
    </row>
    <row r="40" spans="1:98" ht="16.5">
      <c r="A40" s="971"/>
      <c r="B40" s="386"/>
      <c r="C40" s="498" t="str">
        <f t="shared" si="33"/>
        <v/>
      </c>
      <c r="D40" s="393"/>
      <c r="E40" s="388"/>
      <c r="F40" s="388"/>
      <c r="G40" s="388"/>
      <c r="H40" s="388"/>
      <c r="I40" s="388"/>
      <c r="J40" s="388"/>
      <c r="K40" s="388"/>
      <c r="L40" s="388"/>
      <c r="M40" s="388"/>
      <c r="N40" s="388"/>
      <c r="O40" s="388"/>
      <c r="P40" s="388"/>
      <c r="Q40" s="388"/>
      <c r="R40" s="388"/>
      <c r="S40" s="388"/>
      <c r="T40" s="388"/>
      <c r="U40" s="388"/>
      <c r="V40" s="388"/>
      <c r="W40" s="388"/>
      <c r="X40" s="388"/>
      <c r="Y40" s="388"/>
      <c r="Z40" s="389"/>
      <c r="AA40" s="499"/>
      <c r="AB40" s="503">
        <f t="shared" si="30"/>
        <v>0</v>
      </c>
      <c r="AC40" s="501">
        <f t="shared" si="31"/>
        <v>0</v>
      </c>
      <c r="AD40" s="434"/>
      <c r="AE40" s="511">
        <f t="shared" si="32"/>
        <v>0</v>
      </c>
      <c r="AF40" s="413"/>
      <c r="AG40" s="413"/>
      <c r="AH40" s="413"/>
      <c r="AI40" s="413"/>
      <c r="AJ40" s="413"/>
      <c r="AK40" s="413"/>
      <c r="AL40" s="413"/>
      <c r="AM40" s="413"/>
      <c r="AN40" s="413"/>
      <c r="AO40" s="413"/>
      <c r="AP40" s="413"/>
      <c r="AQ40" s="413"/>
      <c r="AR40" s="413"/>
      <c r="AS40" s="413"/>
      <c r="AT40" s="413"/>
      <c r="AU40" s="413"/>
      <c r="AV40" s="413"/>
      <c r="AW40" s="413"/>
      <c r="AX40" s="413"/>
      <c r="AY40" s="413"/>
      <c r="AZ40" s="413"/>
      <c r="BA40" s="515">
        <f t="shared" si="50"/>
        <v>0</v>
      </c>
      <c r="BB40" s="458">
        <f t="shared" si="48"/>
        <v>0</v>
      </c>
      <c r="BC40" s="458">
        <f t="shared" si="48"/>
        <v>0</v>
      </c>
      <c r="BD40" s="458">
        <f t="shared" si="48"/>
        <v>0</v>
      </c>
      <c r="BE40" s="458">
        <f t="shared" si="48"/>
        <v>0</v>
      </c>
      <c r="BF40" s="458">
        <f t="shared" si="48"/>
        <v>0</v>
      </c>
      <c r="BG40" s="458">
        <f t="shared" si="48"/>
        <v>0</v>
      </c>
      <c r="BH40" s="458">
        <f t="shared" si="48"/>
        <v>0</v>
      </c>
      <c r="BI40" s="458">
        <f t="shared" si="48"/>
        <v>0</v>
      </c>
      <c r="BJ40" s="458">
        <f t="shared" si="48"/>
        <v>0</v>
      </c>
      <c r="BK40" s="458">
        <f t="shared" si="48"/>
        <v>0</v>
      </c>
      <c r="BL40" s="458">
        <f t="shared" si="48"/>
        <v>0</v>
      </c>
      <c r="BM40" s="458">
        <f t="shared" si="48"/>
        <v>0</v>
      </c>
      <c r="BN40" s="458">
        <f t="shared" si="48"/>
        <v>0</v>
      </c>
      <c r="BO40" s="458">
        <f t="shared" si="48"/>
        <v>0</v>
      </c>
      <c r="BP40" s="458">
        <f t="shared" si="48"/>
        <v>0</v>
      </c>
      <c r="BQ40" s="458">
        <f t="shared" si="48"/>
        <v>0</v>
      </c>
      <c r="BR40" s="458">
        <f t="shared" si="48"/>
        <v>0</v>
      </c>
      <c r="BS40" s="458">
        <f t="shared" si="48"/>
        <v>0</v>
      </c>
      <c r="BT40" s="458">
        <f t="shared" si="48"/>
        <v>0</v>
      </c>
      <c r="BU40" s="458">
        <f t="shared" si="48"/>
        <v>0</v>
      </c>
      <c r="BV40" s="470">
        <f t="shared" si="51"/>
        <v>0</v>
      </c>
      <c r="BW40" s="460">
        <f t="shared" si="49"/>
        <v>0</v>
      </c>
      <c r="BX40" s="460">
        <f t="shared" si="49"/>
        <v>0</v>
      </c>
      <c r="BY40" s="460">
        <f t="shared" si="49"/>
        <v>0</v>
      </c>
      <c r="BZ40" s="460">
        <f t="shared" si="49"/>
        <v>0</v>
      </c>
      <c r="CA40" s="460">
        <f t="shared" si="49"/>
        <v>0</v>
      </c>
      <c r="CB40" s="460">
        <f t="shared" si="49"/>
        <v>0</v>
      </c>
      <c r="CC40" s="460">
        <f t="shared" si="49"/>
        <v>0</v>
      </c>
      <c r="CD40" s="460">
        <f t="shared" si="49"/>
        <v>0</v>
      </c>
      <c r="CE40" s="460">
        <f t="shared" si="49"/>
        <v>0</v>
      </c>
      <c r="CF40" s="460">
        <f t="shared" si="49"/>
        <v>0</v>
      </c>
      <c r="CG40" s="460">
        <f t="shared" si="49"/>
        <v>0</v>
      </c>
      <c r="CH40" s="460">
        <f t="shared" si="49"/>
        <v>0</v>
      </c>
      <c r="CI40" s="460">
        <f t="shared" si="49"/>
        <v>0</v>
      </c>
      <c r="CJ40" s="460">
        <f t="shared" si="49"/>
        <v>0</v>
      </c>
      <c r="CK40" s="460">
        <f t="shared" si="49"/>
        <v>0</v>
      </c>
      <c r="CL40" s="460">
        <f t="shared" si="49"/>
        <v>0</v>
      </c>
      <c r="CM40" s="460">
        <f t="shared" si="49"/>
        <v>0</v>
      </c>
      <c r="CN40" s="460">
        <f t="shared" si="49"/>
        <v>0</v>
      </c>
      <c r="CO40" s="460">
        <f t="shared" si="49"/>
        <v>0</v>
      </c>
      <c r="CP40" s="460">
        <f t="shared" si="49"/>
        <v>0</v>
      </c>
      <c r="CQ40" s="470">
        <f t="shared" si="52"/>
        <v>0</v>
      </c>
      <c r="CR40" s="413"/>
      <c r="CS40" s="413"/>
      <c r="CT40" s="413"/>
    </row>
    <row r="41" spans="1:98" ht="17.25" thickBot="1">
      <c r="A41" s="971"/>
      <c r="B41" s="386"/>
      <c r="C41" s="498" t="str">
        <f t="shared" si="33"/>
        <v/>
      </c>
      <c r="D41" s="393"/>
      <c r="E41" s="388"/>
      <c r="F41" s="388"/>
      <c r="G41" s="388"/>
      <c r="H41" s="388"/>
      <c r="I41" s="388"/>
      <c r="J41" s="388"/>
      <c r="K41" s="388"/>
      <c r="L41" s="388"/>
      <c r="M41" s="388"/>
      <c r="N41" s="388"/>
      <c r="O41" s="388"/>
      <c r="P41" s="388"/>
      <c r="Q41" s="388"/>
      <c r="R41" s="388"/>
      <c r="S41" s="388"/>
      <c r="T41" s="388"/>
      <c r="U41" s="388"/>
      <c r="V41" s="388"/>
      <c r="W41" s="388"/>
      <c r="X41" s="388"/>
      <c r="Y41" s="388"/>
      <c r="Z41" s="389"/>
      <c r="AA41" s="499"/>
      <c r="AB41" s="503">
        <f t="shared" si="30"/>
        <v>0</v>
      </c>
      <c r="AC41" s="516">
        <f t="shared" si="31"/>
        <v>0</v>
      </c>
      <c r="AD41" s="517"/>
      <c r="AE41" s="518">
        <f t="shared" si="32"/>
        <v>0</v>
      </c>
      <c r="AF41" s="413"/>
      <c r="AG41" s="413"/>
      <c r="AH41" s="413"/>
      <c r="AI41" s="413"/>
      <c r="AJ41" s="413"/>
      <c r="AK41" s="413"/>
      <c r="AL41" s="413"/>
      <c r="AM41" s="413"/>
      <c r="AN41" s="413"/>
      <c r="AO41" s="413"/>
      <c r="AP41" s="413"/>
      <c r="AQ41" s="413"/>
      <c r="AR41" s="413"/>
      <c r="AS41" s="413"/>
      <c r="AT41" s="413"/>
      <c r="AU41" s="413"/>
      <c r="AV41" s="413"/>
      <c r="AW41" s="413"/>
      <c r="AX41" s="413"/>
      <c r="AY41" s="413"/>
      <c r="AZ41" s="413"/>
      <c r="BA41" s="515">
        <f t="shared" si="50"/>
        <v>0</v>
      </c>
      <c r="BB41" s="458">
        <f t="shared" si="48"/>
        <v>0</v>
      </c>
      <c r="BC41" s="458">
        <f t="shared" si="48"/>
        <v>0</v>
      </c>
      <c r="BD41" s="458">
        <f t="shared" si="48"/>
        <v>0</v>
      </c>
      <c r="BE41" s="458">
        <f t="shared" si="48"/>
        <v>0</v>
      </c>
      <c r="BF41" s="458">
        <f t="shared" si="48"/>
        <v>0</v>
      </c>
      <c r="BG41" s="458">
        <f t="shared" si="48"/>
        <v>0</v>
      </c>
      <c r="BH41" s="458">
        <f t="shared" si="48"/>
        <v>0</v>
      </c>
      <c r="BI41" s="458">
        <f t="shared" si="48"/>
        <v>0</v>
      </c>
      <c r="BJ41" s="458">
        <f t="shared" si="48"/>
        <v>0</v>
      </c>
      <c r="BK41" s="458">
        <f t="shared" si="48"/>
        <v>0</v>
      </c>
      <c r="BL41" s="458">
        <f t="shared" si="48"/>
        <v>0</v>
      </c>
      <c r="BM41" s="458">
        <f t="shared" si="48"/>
        <v>0</v>
      </c>
      <c r="BN41" s="458">
        <f t="shared" si="48"/>
        <v>0</v>
      </c>
      <c r="BO41" s="458">
        <f t="shared" si="48"/>
        <v>0</v>
      </c>
      <c r="BP41" s="458">
        <f t="shared" si="48"/>
        <v>0</v>
      </c>
      <c r="BQ41" s="458">
        <f t="shared" si="48"/>
        <v>0</v>
      </c>
      <c r="BR41" s="458">
        <f t="shared" si="48"/>
        <v>0</v>
      </c>
      <c r="BS41" s="458">
        <f t="shared" si="48"/>
        <v>0</v>
      </c>
      <c r="BT41" s="458">
        <f t="shared" si="48"/>
        <v>0</v>
      </c>
      <c r="BU41" s="458">
        <f t="shared" si="48"/>
        <v>0</v>
      </c>
      <c r="BV41" s="459">
        <f t="shared" si="51"/>
        <v>0</v>
      </c>
      <c r="BW41" s="460">
        <f t="shared" si="49"/>
        <v>0</v>
      </c>
      <c r="BX41" s="460">
        <f t="shared" si="49"/>
        <v>0</v>
      </c>
      <c r="BY41" s="460">
        <f t="shared" si="49"/>
        <v>0</v>
      </c>
      <c r="BZ41" s="460">
        <f t="shared" si="49"/>
        <v>0</v>
      </c>
      <c r="CA41" s="460">
        <f t="shared" si="49"/>
        <v>0</v>
      </c>
      <c r="CB41" s="460">
        <f t="shared" si="49"/>
        <v>0</v>
      </c>
      <c r="CC41" s="460">
        <f t="shared" si="49"/>
        <v>0</v>
      </c>
      <c r="CD41" s="460">
        <f t="shared" si="49"/>
        <v>0</v>
      </c>
      <c r="CE41" s="460">
        <f t="shared" si="49"/>
        <v>0</v>
      </c>
      <c r="CF41" s="460">
        <f t="shared" si="49"/>
        <v>0</v>
      </c>
      <c r="CG41" s="460">
        <f t="shared" si="49"/>
        <v>0</v>
      </c>
      <c r="CH41" s="460">
        <f t="shared" si="49"/>
        <v>0</v>
      </c>
      <c r="CI41" s="460">
        <f t="shared" si="49"/>
        <v>0</v>
      </c>
      <c r="CJ41" s="460">
        <f t="shared" si="49"/>
        <v>0</v>
      </c>
      <c r="CK41" s="460">
        <f t="shared" si="49"/>
        <v>0</v>
      </c>
      <c r="CL41" s="460">
        <f t="shared" si="49"/>
        <v>0</v>
      </c>
      <c r="CM41" s="460">
        <f t="shared" si="49"/>
        <v>0</v>
      </c>
      <c r="CN41" s="460">
        <f t="shared" si="49"/>
        <v>0</v>
      </c>
      <c r="CO41" s="460">
        <f t="shared" si="49"/>
        <v>0</v>
      </c>
      <c r="CP41" s="460">
        <f t="shared" si="49"/>
        <v>0</v>
      </c>
      <c r="CQ41" s="459">
        <f t="shared" si="52"/>
        <v>0</v>
      </c>
      <c r="CR41" s="413"/>
      <c r="CS41" s="413"/>
      <c r="CT41" s="413"/>
    </row>
    <row r="42" spans="1:98" ht="15.75" thickBot="1">
      <c r="A42" s="971"/>
      <c r="B42" s="976" t="s">
        <v>868</v>
      </c>
      <c r="C42" s="977"/>
      <c r="D42" s="519" t="str">
        <f>IF(D4=5,"",IF(D17="","",IF(SUM(D20:D41)=0,"",IF(SUM(D20:D41)=D17,D17,"écart sur ilot"))))</f>
        <v/>
      </c>
      <c r="E42" s="520" t="str">
        <f>IF(E4=5,"",IF(E17="","",IF(SUM(E20:E41)=0,"",IF(SUM(E20:E41)=E17,E17,"écart sur ilot"))))</f>
        <v/>
      </c>
      <c r="F42" s="520" t="str">
        <f t="shared" ref="F42:Z42" si="53">IF(F4=5,"",IF(F17="","",IF(SUM(F20:F41)=0,"",IF(SUM(F20:F41)=F17,F17,"écart sur ilot"))))</f>
        <v/>
      </c>
      <c r="G42" s="520" t="str">
        <f t="shared" si="53"/>
        <v/>
      </c>
      <c r="H42" s="520" t="str">
        <f t="shared" si="53"/>
        <v/>
      </c>
      <c r="I42" s="520" t="str">
        <f t="shared" si="53"/>
        <v/>
      </c>
      <c r="J42" s="520" t="str">
        <f t="shared" si="53"/>
        <v/>
      </c>
      <c r="K42" s="520" t="str">
        <f t="shared" si="53"/>
        <v/>
      </c>
      <c r="L42" s="520" t="str">
        <f t="shared" si="53"/>
        <v/>
      </c>
      <c r="M42" s="520" t="str">
        <f t="shared" si="53"/>
        <v/>
      </c>
      <c r="N42" s="520" t="str">
        <f t="shared" si="53"/>
        <v/>
      </c>
      <c r="O42" s="520" t="str">
        <f t="shared" si="53"/>
        <v/>
      </c>
      <c r="P42" s="520" t="str">
        <f t="shared" si="53"/>
        <v/>
      </c>
      <c r="Q42" s="520" t="str">
        <f t="shared" si="53"/>
        <v/>
      </c>
      <c r="R42" s="520" t="str">
        <f t="shared" si="53"/>
        <v/>
      </c>
      <c r="S42" s="520" t="str">
        <f t="shared" si="53"/>
        <v/>
      </c>
      <c r="T42" s="520" t="str">
        <f t="shared" si="53"/>
        <v/>
      </c>
      <c r="U42" s="520" t="str">
        <f t="shared" si="53"/>
        <v/>
      </c>
      <c r="V42" s="520" t="str">
        <f t="shared" si="53"/>
        <v/>
      </c>
      <c r="W42" s="520" t="str">
        <f t="shared" si="53"/>
        <v/>
      </c>
      <c r="X42" s="520" t="str">
        <f t="shared" si="53"/>
        <v/>
      </c>
      <c r="Y42" s="520" t="str">
        <f t="shared" si="53"/>
        <v/>
      </c>
      <c r="Z42" s="521" t="str">
        <f t="shared" si="53"/>
        <v/>
      </c>
      <c r="AA42" s="522"/>
      <c r="AB42" s="523">
        <f>SUM(AB20:AB41)</f>
        <v>0</v>
      </c>
      <c r="AC42" s="524"/>
      <c r="AD42" s="434"/>
      <c r="AE42" s="525"/>
      <c r="AF42" s="413"/>
      <c r="AG42" s="413"/>
      <c r="AH42" s="413"/>
      <c r="AI42" s="413"/>
      <c r="AJ42" s="413"/>
      <c r="AK42" s="413"/>
      <c r="AL42" s="413"/>
      <c r="AM42" s="413"/>
      <c r="AN42" s="413"/>
      <c r="AO42" s="413"/>
      <c r="AP42" s="413"/>
      <c r="AQ42" s="413"/>
      <c r="AR42" s="413"/>
      <c r="AS42" s="413"/>
      <c r="AT42" s="413"/>
      <c r="AU42" s="413"/>
      <c r="AV42" s="413"/>
      <c r="AW42" s="413"/>
      <c r="AX42" s="413"/>
      <c r="AY42" s="413"/>
      <c r="AZ42" s="413"/>
      <c r="BA42" s="515">
        <f t="shared" si="50"/>
        <v>0</v>
      </c>
      <c r="BB42" s="458">
        <f t="shared" si="48"/>
        <v>0</v>
      </c>
      <c r="BC42" s="458">
        <f t="shared" si="48"/>
        <v>0</v>
      </c>
      <c r="BD42" s="458">
        <f t="shared" si="48"/>
        <v>0</v>
      </c>
      <c r="BE42" s="458">
        <f t="shared" si="48"/>
        <v>0</v>
      </c>
      <c r="BF42" s="458">
        <f t="shared" si="48"/>
        <v>0</v>
      </c>
      <c r="BG42" s="458">
        <f t="shared" si="48"/>
        <v>0</v>
      </c>
      <c r="BH42" s="458">
        <f t="shared" si="48"/>
        <v>0</v>
      </c>
      <c r="BI42" s="458">
        <f t="shared" si="48"/>
        <v>0</v>
      </c>
      <c r="BJ42" s="458">
        <f t="shared" si="48"/>
        <v>0</v>
      </c>
      <c r="BK42" s="458">
        <f t="shared" si="48"/>
        <v>0</v>
      </c>
      <c r="BL42" s="458">
        <f t="shared" si="48"/>
        <v>0</v>
      </c>
      <c r="BM42" s="458">
        <f t="shared" si="48"/>
        <v>0</v>
      </c>
      <c r="BN42" s="458">
        <f t="shared" si="48"/>
        <v>0</v>
      </c>
      <c r="BO42" s="458">
        <f t="shared" si="48"/>
        <v>0</v>
      </c>
      <c r="BP42" s="458">
        <f t="shared" si="48"/>
        <v>0</v>
      </c>
      <c r="BQ42" s="458">
        <f t="shared" si="48"/>
        <v>0</v>
      </c>
      <c r="BR42" s="458">
        <f t="shared" si="48"/>
        <v>0</v>
      </c>
      <c r="BS42" s="458">
        <f t="shared" si="48"/>
        <v>0</v>
      </c>
      <c r="BT42" s="458">
        <f t="shared" si="48"/>
        <v>0</v>
      </c>
      <c r="BU42" s="458">
        <f t="shared" si="48"/>
        <v>0</v>
      </c>
      <c r="BV42" s="459">
        <f t="shared" si="51"/>
        <v>0</v>
      </c>
      <c r="BW42" s="460">
        <f t="shared" si="49"/>
        <v>0</v>
      </c>
      <c r="BX42" s="460">
        <f t="shared" si="49"/>
        <v>0</v>
      </c>
      <c r="BY42" s="460">
        <f t="shared" si="49"/>
        <v>0</v>
      </c>
      <c r="BZ42" s="460">
        <f t="shared" si="49"/>
        <v>0</v>
      </c>
      <c r="CA42" s="460">
        <f t="shared" si="49"/>
        <v>0</v>
      </c>
      <c r="CB42" s="460">
        <f t="shared" si="49"/>
        <v>0</v>
      </c>
      <c r="CC42" s="460">
        <f t="shared" si="49"/>
        <v>0</v>
      </c>
      <c r="CD42" s="460">
        <f t="shared" si="49"/>
        <v>0</v>
      </c>
      <c r="CE42" s="460">
        <f t="shared" si="49"/>
        <v>0</v>
      </c>
      <c r="CF42" s="460">
        <f t="shared" si="49"/>
        <v>0</v>
      </c>
      <c r="CG42" s="460">
        <f t="shared" si="49"/>
        <v>0</v>
      </c>
      <c r="CH42" s="460">
        <f t="shared" si="49"/>
        <v>0</v>
      </c>
      <c r="CI42" s="460">
        <f t="shared" si="49"/>
        <v>0</v>
      </c>
      <c r="CJ42" s="460">
        <f t="shared" si="49"/>
        <v>0</v>
      </c>
      <c r="CK42" s="460">
        <f t="shared" si="49"/>
        <v>0</v>
      </c>
      <c r="CL42" s="460">
        <f t="shared" si="49"/>
        <v>0</v>
      </c>
      <c r="CM42" s="460">
        <f t="shared" si="49"/>
        <v>0</v>
      </c>
      <c r="CN42" s="460">
        <f t="shared" si="49"/>
        <v>0</v>
      </c>
      <c r="CO42" s="460">
        <f t="shared" si="49"/>
        <v>0</v>
      </c>
      <c r="CP42" s="460">
        <f t="shared" si="49"/>
        <v>0</v>
      </c>
      <c r="CQ42" s="459">
        <f t="shared" si="52"/>
        <v>0</v>
      </c>
      <c r="CR42" s="413"/>
      <c r="CS42" s="413"/>
      <c r="CT42" s="413"/>
    </row>
    <row r="43" spans="1:98" ht="15.75" thickBot="1">
      <c r="A43" s="972"/>
      <c r="B43" s="978" t="s">
        <v>867</v>
      </c>
      <c r="C43" s="979"/>
      <c r="D43" s="526" t="str">
        <f t="shared" ref="D43:Z43" si="54">IF(D4=5, IF(SUM(D20:D41)=D18,SUM(D20:D41),"Ecart nombre de plants"), "")</f>
        <v/>
      </c>
      <c r="E43" s="527" t="str">
        <f t="shared" si="54"/>
        <v/>
      </c>
      <c r="F43" s="527" t="str">
        <f t="shared" si="54"/>
        <v/>
      </c>
      <c r="G43" s="527" t="str">
        <f t="shared" si="54"/>
        <v/>
      </c>
      <c r="H43" s="527" t="str">
        <f t="shared" si="54"/>
        <v/>
      </c>
      <c r="I43" s="527" t="str">
        <f t="shared" si="54"/>
        <v/>
      </c>
      <c r="J43" s="527" t="str">
        <f t="shared" si="54"/>
        <v/>
      </c>
      <c r="K43" s="527" t="str">
        <f t="shared" si="54"/>
        <v/>
      </c>
      <c r="L43" s="527" t="str">
        <f t="shared" si="54"/>
        <v/>
      </c>
      <c r="M43" s="527" t="str">
        <f t="shared" si="54"/>
        <v/>
      </c>
      <c r="N43" s="527" t="str">
        <f t="shared" si="54"/>
        <v/>
      </c>
      <c r="O43" s="527" t="str">
        <f t="shared" si="54"/>
        <v/>
      </c>
      <c r="P43" s="527" t="str">
        <f t="shared" si="54"/>
        <v/>
      </c>
      <c r="Q43" s="527" t="str">
        <f t="shared" si="54"/>
        <v/>
      </c>
      <c r="R43" s="527" t="str">
        <f t="shared" si="54"/>
        <v/>
      </c>
      <c r="S43" s="527" t="str">
        <f t="shared" si="54"/>
        <v/>
      </c>
      <c r="T43" s="527" t="str">
        <f t="shared" si="54"/>
        <v/>
      </c>
      <c r="U43" s="527" t="str">
        <f t="shared" si="54"/>
        <v/>
      </c>
      <c r="V43" s="527" t="str">
        <f t="shared" si="54"/>
        <v/>
      </c>
      <c r="W43" s="527" t="str">
        <f t="shared" si="54"/>
        <v/>
      </c>
      <c r="X43" s="527" t="str">
        <f t="shared" si="54"/>
        <v/>
      </c>
      <c r="Y43" s="527" t="str">
        <f t="shared" si="54"/>
        <v/>
      </c>
      <c r="Z43" s="528" t="str">
        <f t="shared" si="54"/>
        <v/>
      </c>
      <c r="AA43" s="529"/>
      <c r="AB43" s="530"/>
      <c r="AC43" s="434"/>
      <c r="AD43" s="434"/>
      <c r="AE43" s="525"/>
      <c r="AF43" s="413"/>
      <c r="AG43" s="413"/>
      <c r="AH43" s="413"/>
      <c r="AI43" s="413"/>
      <c r="AJ43" s="413"/>
      <c r="AK43" s="413"/>
      <c r="AL43" s="413"/>
      <c r="AM43" s="413"/>
      <c r="AN43" s="413"/>
      <c r="AO43" s="413"/>
      <c r="AP43" s="413"/>
      <c r="AQ43" s="413"/>
      <c r="AR43" s="413"/>
      <c r="AS43" s="413"/>
      <c r="AT43" s="413"/>
      <c r="AU43" s="413"/>
      <c r="AV43" s="413"/>
      <c r="AW43" s="413"/>
      <c r="AX43" s="413"/>
      <c r="AY43" s="413"/>
      <c r="AZ43" s="413"/>
      <c r="BA43" s="515">
        <f t="shared" si="50"/>
        <v>0</v>
      </c>
      <c r="BB43" s="458">
        <f t="shared" si="48"/>
        <v>0</v>
      </c>
      <c r="BC43" s="458">
        <f t="shared" si="48"/>
        <v>0</v>
      </c>
      <c r="BD43" s="458">
        <f t="shared" si="48"/>
        <v>0</v>
      </c>
      <c r="BE43" s="458">
        <f t="shared" si="48"/>
        <v>0</v>
      </c>
      <c r="BF43" s="458">
        <f t="shared" si="48"/>
        <v>0</v>
      </c>
      <c r="BG43" s="458">
        <f t="shared" si="48"/>
        <v>0</v>
      </c>
      <c r="BH43" s="458">
        <f t="shared" si="48"/>
        <v>0</v>
      </c>
      <c r="BI43" s="458">
        <f t="shared" si="48"/>
        <v>0</v>
      </c>
      <c r="BJ43" s="458">
        <f t="shared" si="48"/>
        <v>0</v>
      </c>
      <c r="BK43" s="458">
        <f t="shared" si="48"/>
        <v>0</v>
      </c>
      <c r="BL43" s="458">
        <f t="shared" si="48"/>
        <v>0</v>
      </c>
      <c r="BM43" s="458">
        <f t="shared" si="48"/>
        <v>0</v>
      </c>
      <c r="BN43" s="458">
        <f t="shared" si="48"/>
        <v>0</v>
      </c>
      <c r="BO43" s="458">
        <f t="shared" si="48"/>
        <v>0</v>
      </c>
      <c r="BP43" s="458">
        <f t="shared" si="48"/>
        <v>0</v>
      </c>
      <c r="BQ43" s="458">
        <f t="shared" si="48"/>
        <v>0</v>
      </c>
      <c r="BR43" s="458">
        <f t="shared" si="48"/>
        <v>0</v>
      </c>
      <c r="BS43" s="458">
        <f t="shared" si="48"/>
        <v>0</v>
      </c>
      <c r="BT43" s="458">
        <f t="shared" si="48"/>
        <v>0</v>
      </c>
      <c r="BU43" s="458">
        <f t="shared" si="48"/>
        <v>0</v>
      </c>
      <c r="BV43" s="459">
        <f t="shared" si="51"/>
        <v>0</v>
      </c>
      <c r="BW43" s="460">
        <f t="shared" si="49"/>
        <v>0</v>
      </c>
      <c r="BX43" s="460">
        <f t="shared" si="49"/>
        <v>0</v>
      </c>
      <c r="BY43" s="460">
        <f t="shared" si="49"/>
        <v>0</v>
      </c>
      <c r="BZ43" s="460">
        <f t="shared" si="49"/>
        <v>0</v>
      </c>
      <c r="CA43" s="460">
        <f t="shared" si="49"/>
        <v>0</v>
      </c>
      <c r="CB43" s="460">
        <f t="shared" si="49"/>
        <v>0</v>
      </c>
      <c r="CC43" s="460">
        <f t="shared" si="49"/>
        <v>0</v>
      </c>
      <c r="CD43" s="460">
        <f t="shared" si="49"/>
        <v>0</v>
      </c>
      <c r="CE43" s="460">
        <f t="shared" si="49"/>
        <v>0</v>
      </c>
      <c r="CF43" s="460">
        <f t="shared" si="49"/>
        <v>0</v>
      </c>
      <c r="CG43" s="460">
        <f t="shared" si="49"/>
        <v>0</v>
      </c>
      <c r="CH43" s="460">
        <f t="shared" si="49"/>
        <v>0</v>
      </c>
      <c r="CI43" s="460">
        <f t="shared" si="49"/>
        <v>0</v>
      </c>
      <c r="CJ43" s="460">
        <f t="shared" si="49"/>
        <v>0</v>
      </c>
      <c r="CK43" s="460">
        <f t="shared" si="49"/>
        <v>0</v>
      </c>
      <c r="CL43" s="460">
        <f t="shared" si="49"/>
        <v>0</v>
      </c>
      <c r="CM43" s="460">
        <f t="shared" si="49"/>
        <v>0</v>
      </c>
      <c r="CN43" s="460">
        <f t="shared" si="49"/>
        <v>0</v>
      </c>
      <c r="CO43" s="460">
        <f t="shared" si="49"/>
        <v>0</v>
      </c>
      <c r="CP43" s="460">
        <f t="shared" si="49"/>
        <v>0</v>
      </c>
      <c r="CQ43" s="459">
        <f t="shared" si="52"/>
        <v>0</v>
      </c>
      <c r="CR43" s="413"/>
      <c r="CS43" s="413"/>
      <c r="CT43" s="413"/>
    </row>
    <row r="44" spans="1:98">
      <c r="A44" s="955" t="s">
        <v>1133</v>
      </c>
      <c r="B44" s="956"/>
      <c r="C44" s="957"/>
      <c r="D44" s="531" t="str">
        <f t="shared" ref="D44:Z44" si="55">IF(D4&lt;&gt;1, "", SUMIF($AG$8:$AZ$8, D8, $AG$34:$AZ$34))</f>
        <v/>
      </c>
      <c r="E44" s="532" t="str">
        <f t="shared" si="55"/>
        <v/>
      </c>
      <c r="F44" s="532" t="str">
        <f t="shared" si="55"/>
        <v/>
      </c>
      <c r="G44" s="532" t="str">
        <f t="shared" si="55"/>
        <v/>
      </c>
      <c r="H44" s="532" t="str">
        <f t="shared" si="55"/>
        <v/>
      </c>
      <c r="I44" s="532" t="str">
        <f t="shared" si="55"/>
        <v/>
      </c>
      <c r="J44" s="532" t="str">
        <f t="shared" si="55"/>
        <v/>
      </c>
      <c r="K44" s="532" t="str">
        <f t="shared" si="55"/>
        <v/>
      </c>
      <c r="L44" s="532" t="str">
        <f t="shared" si="55"/>
        <v/>
      </c>
      <c r="M44" s="532" t="str">
        <f t="shared" si="55"/>
        <v/>
      </c>
      <c r="N44" s="532" t="str">
        <f t="shared" si="55"/>
        <v/>
      </c>
      <c r="O44" s="532" t="str">
        <f t="shared" si="55"/>
        <v/>
      </c>
      <c r="P44" s="532" t="str">
        <f t="shared" si="55"/>
        <v/>
      </c>
      <c r="Q44" s="532" t="str">
        <f t="shared" si="55"/>
        <v/>
      </c>
      <c r="R44" s="532" t="str">
        <f t="shared" si="55"/>
        <v/>
      </c>
      <c r="S44" s="532" t="str">
        <f t="shared" si="55"/>
        <v/>
      </c>
      <c r="T44" s="532" t="str">
        <f t="shared" si="55"/>
        <v/>
      </c>
      <c r="U44" s="532" t="str">
        <f t="shared" si="55"/>
        <v/>
      </c>
      <c r="V44" s="532" t="str">
        <f t="shared" si="55"/>
        <v/>
      </c>
      <c r="W44" s="532" t="str">
        <f t="shared" si="55"/>
        <v/>
      </c>
      <c r="X44" s="532" t="str">
        <f t="shared" si="55"/>
        <v/>
      </c>
      <c r="Y44" s="532" t="str">
        <f t="shared" si="55"/>
        <v/>
      </c>
      <c r="Z44" s="533" t="str">
        <f t="shared" si="55"/>
        <v/>
      </c>
      <c r="AA44" s="529"/>
      <c r="AB44" s="530"/>
      <c r="AC44" s="434"/>
      <c r="AD44" s="434"/>
      <c r="AE44" s="525"/>
      <c r="AF44" s="413"/>
      <c r="AG44" s="413"/>
      <c r="AH44" s="413"/>
      <c r="AI44" s="413"/>
      <c r="AJ44" s="413"/>
      <c r="AK44" s="413"/>
      <c r="AL44" s="413"/>
      <c r="AM44" s="413"/>
      <c r="AN44" s="413"/>
      <c r="AO44" s="413"/>
      <c r="AP44" s="413"/>
      <c r="AQ44" s="413"/>
      <c r="AR44" s="413"/>
      <c r="AS44" s="413"/>
      <c r="AT44" s="413"/>
      <c r="AU44" s="413"/>
      <c r="AV44" s="413"/>
      <c r="AW44" s="413"/>
      <c r="AX44" s="413"/>
      <c r="AY44" s="413"/>
      <c r="AZ44" s="413"/>
      <c r="BA44" s="515">
        <f t="shared" si="50"/>
        <v>0</v>
      </c>
      <c r="BB44" s="458">
        <f t="shared" si="48"/>
        <v>0</v>
      </c>
      <c r="BC44" s="458">
        <f t="shared" si="48"/>
        <v>0</v>
      </c>
      <c r="BD44" s="458">
        <f t="shared" si="48"/>
        <v>0</v>
      </c>
      <c r="BE44" s="458">
        <f t="shared" si="48"/>
        <v>0</v>
      </c>
      <c r="BF44" s="458">
        <f t="shared" si="48"/>
        <v>0</v>
      </c>
      <c r="BG44" s="458">
        <f t="shared" si="48"/>
        <v>0</v>
      </c>
      <c r="BH44" s="458">
        <f t="shared" si="48"/>
        <v>0</v>
      </c>
      <c r="BI44" s="458">
        <f t="shared" si="48"/>
        <v>0</v>
      </c>
      <c r="BJ44" s="458">
        <f t="shared" si="48"/>
        <v>0</v>
      </c>
      <c r="BK44" s="458">
        <f t="shared" si="48"/>
        <v>0</v>
      </c>
      <c r="BL44" s="458">
        <f t="shared" si="48"/>
        <v>0</v>
      </c>
      <c r="BM44" s="458">
        <f t="shared" si="48"/>
        <v>0</v>
      </c>
      <c r="BN44" s="458">
        <f t="shared" si="48"/>
        <v>0</v>
      </c>
      <c r="BO44" s="458">
        <f t="shared" si="48"/>
        <v>0</v>
      </c>
      <c r="BP44" s="458">
        <f t="shared" si="48"/>
        <v>0</v>
      </c>
      <c r="BQ44" s="458">
        <f t="shared" si="48"/>
        <v>0</v>
      </c>
      <c r="BR44" s="458">
        <f t="shared" si="48"/>
        <v>0</v>
      </c>
      <c r="BS44" s="458">
        <f t="shared" si="48"/>
        <v>0</v>
      </c>
      <c r="BT44" s="458">
        <f t="shared" si="48"/>
        <v>0</v>
      </c>
      <c r="BU44" s="458">
        <f t="shared" si="48"/>
        <v>0</v>
      </c>
      <c r="BV44" s="459">
        <f t="shared" si="51"/>
        <v>0</v>
      </c>
      <c r="BW44" s="460">
        <f t="shared" si="49"/>
        <v>0</v>
      </c>
      <c r="BX44" s="460">
        <f t="shared" si="49"/>
        <v>0</v>
      </c>
      <c r="BY44" s="460">
        <f t="shared" si="49"/>
        <v>0</v>
      </c>
      <c r="BZ44" s="460">
        <f t="shared" si="49"/>
        <v>0</v>
      </c>
      <c r="CA44" s="460">
        <f t="shared" si="49"/>
        <v>0</v>
      </c>
      <c r="CB44" s="460">
        <f t="shared" si="49"/>
        <v>0</v>
      </c>
      <c r="CC44" s="460">
        <f t="shared" si="49"/>
        <v>0</v>
      </c>
      <c r="CD44" s="460">
        <f t="shared" si="49"/>
        <v>0</v>
      </c>
      <c r="CE44" s="460">
        <f t="shared" si="49"/>
        <v>0</v>
      </c>
      <c r="CF44" s="460">
        <f t="shared" si="49"/>
        <v>0</v>
      </c>
      <c r="CG44" s="460">
        <f t="shared" si="49"/>
        <v>0</v>
      </c>
      <c r="CH44" s="460">
        <f t="shared" si="49"/>
        <v>0</v>
      </c>
      <c r="CI44" s="460">
        <f t="shared" si="49"/>
        <v>0</v>
      </c>
      <c r="CJ44" s="460">
        <f t="shared" si="49"/>
        <v>0</v>
      </c>
      <c r="CK44" s="460">
        <f t="shared" si="49"/>
        <v>0</v>
      </c>
      <c r="CL44" s="460">
        <f t="shared" si="49"/>
        <v>0</v>
      </c>
      <c r="CM44" s="460">
        <f t="shared" si="49"/>
        <v>0</v>
      </c>
      <c r="CN44" s="460">
        <f t="shared" si="49"/>
        <v>0</v>
      </c>
      <c r="CO44" s="460">
        <f t="shared" si="49"/>
        <v>0</v>
      </c>
      <c r="CP44" s="460">
        <f t="shared" si="49"/>
        <v>0</v>
      </c>
      <c r="CQ44" s="459">
        <f t="shared" si="52"/>
        <v>0</v>
      </c>
      <c r="CR44" s="413"/>
      <c r="CS44" s="413"/>
      <c r="CT44" s="413"/>
    </row>
    <row r="45" spans="1:98" ht="15.75" thickBot="1">
      <c r="A45" s="958" t="s">
        <v>1107</v>
      </c>
      <c r="B45" s="959"/>
      <c r="C45" s="960"/>
      <c r="D45" s="526" t="str">
        <f>IF(D4&lt;&gt;1, "", IF(AND(SUMIF($AG$8:$AZ$8, D8, $AG$34:$AZ$34)&gt;=SUMIF($AG$8:$AZ$8, D8, $AG$36:$AZ$36), SUMIF($AG$8:$AZ$8, D8, $AG$35:$AZ$35)&gt;=SUMIF($AG$8:$AZ$8, D8, $AG$37:$AZ$37)), "Conforme", "Non conforme"))</f>
        <v/>
      </c>
      <c r="E45" s="526" t="str">
        <f t="shared" ref="E45:Z45" si="56">IF(E4&lt;&gt;1, "", IF(AND(SUMIF($AG$8:$AZ$8, E8, $AG$34:$AZ$34)&gt;=SUMIF($AG$8:$AZ$8, E8, $AG$36:$AZ$36), SUMIF($AG$8:$AZ$8, E8, $AG$35:$AZ$35)&gt;=SUMIF($AG$8:$AZ$8, E8, $AG$37:$AZ$37)), "Conforme", "Non conforme"))</f>
        <v/>
      </c>
      <c r="F45" s="526" t="str">
        <f t="shared" si="56"/>
        <v/>
      </c>
      <c r="G45" s="526" t="str">
        <f t="shared" si="56"/>
        <v/>
      </c>
      <c r="H45" s="526" t="str">
        <f t="shared" si="56"/>
        <v/>
      </c>
      <c r="I45" s="526" t="str">
        <f t="shared" si="56"/>
        <v/>
      </c>
      <c r="J45" s="526" t="str">
        <f t="shared" si="56"/>
        <v/>
      </c>
      <c r="K45" s="526" t="str">
        <f t="shared" si="56"/>
        <v/>
      </c>
      <c r="L45" s="526" t="str">
        <f t="shared" si="56"/>
        <v/>
      </c>
      <c r="M45" s="526" t="str">
        <f t="shared" si="56"/>
        <v/>
      </c>
      <c r="N45" s="526" t="str">
        <f t="shared" si="56"/>
        <v/>
      </c>
      <c r="O45" s="526" t="str">
        <f t="shared" si="56"/>
        <v/>
      </c>
      <c r="P45" s="526" t="str">
        <f t="shared" si="56"/>
        <v/>
      </c>
      <c r="Q45" s="526" t="str">
        <f t="shared" si="56"/>
        <v/>
      </c>
      <c r="R45" s="526" t="str">
        <f t="shared" si="56"/>
        <v/>
      </c>
      <c r="S45" s="526" t="str">
        <f t="shared" si="56"/>
        <v/>
      </c>
      <c r="T45" s="526" t="str">
        <f t="shared" si="56"/>
        <v/>
      </c>
      <c r="U45" s="526" t="str">
        <f t="shared" si="56"/>
        <v/>
      </c>
      <c r="V45" s="526" t="str">
        <f t="shared" si="56"/>
        <v/>
      </c>
      <c r="W45" s="526" t="str">
        <f t="shared" si="56"/>
        <v/>
      </c>
      <c r="X45" s="526" t="str">
        <f t="shared" si="56"/>
        <v/>
      </c>
      <c r="Y45" s="526" t="str">
        <f t="shared" si="56"/>
        <v/>
      </c>
      <c r="Z45" s="526" t="str">
        <f t="shared" si="56"/>
        <v/>
      </c>
      <c r="AA45" s="529"/>
      <c r="AB45" s="530"/>
      <c r="AC45" s="434"/>
      <c r="AD45" s="434"/>
      <c r="AE45" s="525"/>
      <c r="AF45" s="413"/>
      <c r="AG45" s="413"/>
      <c r="AH45" s="413"/>
      <c r="AI45" s="413"/>
      <c r="AJ45" s="413"/>
      <c r="AK45" s="413"/>
      <c r="AL45" s="413"/>
      <c r="AM45" s="413"/>
      <c r="AN45" s="413"/>
      <c r="AO45" s="413"/>
      <c r="AP45" s="413"/>
      <c r="AQ45" s="413"/>
      <c r="AR45" s="413"/>
      <c r="AS45" s="413"/>
      <c r="AT45" s="413"/>
      <c r="AU45" s="413"/>
      <c r="AV45" s="413"/>
      <c r="AW45" s="413"/>
      <c r="AX45" s="413"/>
      <c r="AY45" s="413"/>
      <c r="AZ45" s="413"/>
      <c r="BA45" s="515">
        <f t="shared" si="50"/>
        <v>0</v>
      </c>
      <c r="BB45" s="458">
        <f t="shared" si="48"/>
        <v>0</v>
      </c>
      <c r="BC45" s="458">
        <f t="shared" si="48"/>
        <v>0</v>
      </c>
      <c r="BD45" s="458">
        <f t="shared" si="48"/>
        <v>0</v>
      </c>
      <c r="BE45" s="458">
        <f t="shared" si="48"/>
        <v>0</v>
      </c>
      <c r="BF45" s="458">
        <f t="shared" si="48"/>
        <v>0</v>
      </c>
      <c r="BG45" s="458">
        <f t="shared" si="48"/>
        <v>0</v>
      </c>
      <c r="BH45" s="458">
        <f t="shared" si="48"/>
        <v>0</v>
      </c>
      <c r="BI45" s="458">
        <f t="shared" si="48"/>
        <v>0</v>
      </c>
      <c r="BJ45" s="458">
        <f t="shared" si="48"/>
        <v>0</v>
      </c>
      <c r="BK45" s="458">
        <f t="shared" si="48"/>
        <v>0</v>
      </c>
      <c r="BL45" s="458">
        <f t="shared" si="48"/>
        <v>0</v>
      </c>
      <c r="BM45" s="458">
        <f t="shared" si="48"/>
        <v>0</v>
      </c>
      <c r="BN45" s="458">
        <f t="shared" si="48"/>
        <v>0</v>
      </c>
      <c r="BO45" s="458">
        <f t="shared" si="48"/>
        <v>0</v>
      </c>
      <c r="BP45" s="458">
        <f t="shared" si="48"/>
        <v>0</v>
      </c>
      <c r="BQ45" s="458">
        <f t="shared" si="48"/>
        <v>0</v>
      </c>
      <c r="BR45" s="458">
        <f t="shared" si="48"/>
        <v>0</v>
      </c>
      <c r="BS45" s="458">
        <f t="shared" si="48"/>
        <v>0</v>
      </c>
      <c r="BT45" s="458">
        <f t="shared" si="48"/>
        <v>0</v>
      </c>
      <c r="BU45" s="458">
        <f t="shared" si="48"/>
        <v>0</v>
      </c>
      <c r="BV45" s="459">
        <f t="shared" si="51"/>
        <v>0</v>
      </c>
      <c r="BW45" s="460">
        <f t="shared" si="49"/>
        <v>0</v>
      </c>
      <c r="BX45" s="460">
        <f t="shared" si="49"/>
        <v>0</v>
      </c>
      <c r="BY45" s="460">
        <f t="shared" si="49"/>
        <v>0</v>
      </c>
      <c r="BZ45" s="460">
        <f t="shared" si="49"/>
        <v>0</v>
      </c>
      <c r="CA45" s="460">
        <f t="shared" si="49"/>
        <v>0</v>
      </c>
      <c r="CB45" s="460">
        <f t="shared" si="49"/>
        <v>0</v>
      </c>
      <c r="CC45" s="460">
        <f t="shared" si="49"/>
        <v>0</v>
      </c>
      <c r="CD45" s="460">
        <f t="shared" si="49"/>
        <v>0</v>
      </c>
      <c r="CE45" s="460">
        <f t="shared" si="49"/>
        <v>0</v>
      </c>
      <c r="CF45" s="460">
        <f t="shared" si="49"/>
        <v>0</v>
      </c>
      <c r="CG45" s="460">
        <f t="shared" si="49"/>
        <v>0</v>
      </c>
      <c r="CH45" s="460">
        <f t="shared" si="49"/>
        <v>0</v>
      </c>
      <c r="CI45" s="460">
        <f t="shared" si="49"/>
        <v>0</v>
      </c>
      <c r="CJ45" s="460">
        <f t="shared" si="49"/>
        <v>0</v>
      </c>
      <c r="CK45" s="460">
        <f t="shared" si="49"/>
        <v>0</v>
      </c>
      <c r="CL45" s="460">
        <f t="shared" si="49"/>
        <v>0</v>
      </c>
      <c r="CM45" s="460">
        <f t="shared" si="49"/>
        <v>0</v>
      </c>
      <c r="CN45" s="460">
        <f t="shared" si="49"/>
        <v>0</v>
      </c>
      <c r="CO45" s="460">
        <f t="shared" si="49"/>
        <v>0</v>
      </c>
      <c r="CP45" s="460">
        <f t="shared" si="49"/>
        <v>0</v>
      </c>
      <c r="CQ45" s="459">
        <f t="shared" si="52"/>
        <v>0</v>
      </c>
      <c r="CR45" s="413"/>
      <c r="CS45" s="413"/>
      <c r="CT45" s="413"/>
    </row>
    <row r="46" spans="1:98" ht="14.45" customHeight="1">
      <c r="A46" s="818" t="s">
        <v>1108</v>
      </c>
      <c r="B46" s="819"/>
      <c r="C46" s="820"/>
      <c r="D46" s="396"/>
      <c r="E46" s="394"/>
      <c r="F46" s="394"/>
      <c r="G46" s="394"/>
      <c r="H46" s="394"/>
      <c r="I46" s="394"/>
      <c r="J46" s="394"/>
      <c r="K46" s="394"/>
      <c r="L46" s="394"/>
      <c r="M46" s="394"/>
      <c r="N46" s="394"/>
      <c r="O46" s="394"/>
      <c r="P46" s="394"/>
      <c r="Q46" s="394"/>
      <c r="R46" s="394"/>
      <c r="S46" s="394"/>
      <c r="T46" s="394"/>
      <c r="U46" s="394"/>
      <c r="V46" s="394"/>
      <c r="W46" s="394"/>
      <c r="X46" s="394"/>
      <c r="Y46" s="394"/>
      <c r="Z46" s="395"/>
      <c r="AA46" s="534"/>
      <c r="AB46" s="535"/>
      <c r="AC46" s="536"/>
      <c r="AD46" s="536"/>
      <c r="AE46" s="536"/>
      <c r="AF46" s="413"/>
      <c r="AG46" s="413"/>
      <c r="AH46" s="413"/>
      <c r="AI46" s="413"/>
      <c r="AJ46" s="413"/>
      <c r="AK46" s="413"/>
      <c r="AL46" s="413"/>
      <c r="AM46" s="413"/>
      <c r="AN46" s="413"/>
      <c r="AO46" s="413"/>
      <c r="AP46" s="413"/>
      <c r="AQ46" s="413"/>
      <c r="AR46" s="413"/>
      <c r="AS46" s="413"/>
      <c r="AT46" s="413"/>
      <c r="AU46" s="413"/>
      <c r="AV46" s="413"/>
      <c r="AW46" s="413"/>
      <c r="AX46" s="413"/>
      <c r="AY46" s="413"/>
      <c r="AZ46" s="413"/>
      <c r="BA46" s="515">
        <f t="shared" si="50"/>
        <v>0</v>
      </c>
      <c r="BB46" s="458">
        <f t="shared" si="48"/>
        <v>0</v>
      </c>
      <c r="BC46" s="458">
        <f t="shared" si="48"/>
        <v>0</v>
      </c>
      <c r="BD46" s="458">
        <f t="shared" si="48"/>
        <v>0</v>
      </c>
      <c r="BE46" s="458">
        <f t="shared" si="48"/>
        <v>0</v>
      </c>
      <c r="BF46" s="458">
        <f t="shared" si="48"/>
        <v>0</v>
      </c>
      <c r="BG46" s="458">
        <f t="shared" si="48"/>
        <v>0</v>
      </c>
      <c r="BH46" s="458">
        <f t="shared" si="48"/>
        <v>0</v>
      </c>
      <c r="BI46" s="458">
        <f t="shared" si="48"/>
        <v>0</v>
      </c>
      <c r="BJ46" s="458">
        <f t="shared" si="48"/>
        <v>0</v>
      </c>
      <c r="BK46" s="458">
        <f t="shared" si="48"/>
        <v>0</v>
      </c>
      <c r="BL46" s="458">
        <f t="shared" si="48"/>
        <v>0</v>
      </c>
      <c r="BM46" s="458">
        <f t="shared" si="48"/>
        <v>0</v>
      </c>
      <c r="BN46" s="458">
        <f t="shared" si="48"/>
        <v>0</v>
      </c>
      <c r="BO46" s="458">
        <f t="shared" si="48"/>
        <v>0</v>
      </c>
      <c r="BP46" s="458">
        <f t="shared" si="48"/>
        <v>0</v>
      </c>
      <c r="BQ46" s="458">
        <f t="shared" si="48"/>
        <v>0</v>
      </c>
      <c r="BR46" s="458">
        <f t="shared" si="48"/>
        <v>0</v>
      </c>
      <c r="BS46" s="458">
        <f t="shared" si="48"/>
        <v>0</v>
      </c>
      <c r="BT46" s="458">
        <f t="shared" si="48"/>
        <v>0</v>
      </c>
      <c r="BU46" s="458">
        <f t="shared" si="48"/>
        <v>0</v>
      </c>
      <c r="BV46" s="459">
        <f t="shared" si="51"/>
        <v>0</v>
      </c>
      <c r="BW46" s="460">
        <f t="shared" si="49"/>
        <v>0</v>
      </c>
      <c r="BX46" s="460">
        <f t="shared" si="49"/>
        <v>0</v>
      </c>
      <c r="BY46" s="460">
        <f t="shared" si="49"/>
        <v>0</v>
      </c>
      <c r="BZ46" s="460">
        <f t="shared" si="49"/>
        <v>0</v>
      </c>
      <c r="CA46" s="460">
        <f t="shared" si="49"/>
        <v>0</v>
      </c>
      <c r="CB46" s="460">
        <f t="shared" si="49"/>
        <v>0</v>
      </c>
      <c r="CC46" s="460">
        <f t="shared" si="49"/>
        <v>0</v>
      </c>
      <c r="CD46" s="460">
        <f t="shared" si="49"/>
        <v>0</v>
      </c>
      <c r="CE46" s="460">
        <f t="shared" si="49"/>
        <v>0</v>
      </c>
      <c r="CF46" s="460">
        <f t="shared" si="49"/>
        <v>0</v>
      </c>
      <c r="CG46" s="460">
        <f t="shared" si="49"/>
        <v>0</v>
      </c>
      <c r="CH46" s="460">
        <f t="shared" si="49"/>
        <v>0</v>
      </c>
      <c r="CI46" s="460">
        <f t="shared" si="49"/>
        <v>0</v>
      </c>
      <c r="CJ46" s="460">
        <f t="shared" si="49"/>
        <v>0</v>
      </c>
      <c r="CK46" s="460">
        <f t="shared" si="49"/>
        <v>0</v>
      </c>
      <c r="CL46" s="460">
        <f t="shared" si="49"/>
        <v>0</v>
      </c>
      <c r="CM46" s="460">
        <f t="shared" si="49"/>
        <v>0</v>
      </c>
      <c r="CN46" s="460">
        <f t="shared" si="49"/>
        <v>0</v>
      </c>
      <c r="CO46" s="460">
        <f t="shared" si="49"/>
        <v>0</v>
      </c>
      <c r="CP46" s="460">
        <f t="shared" si="49"/>
        <v>0</v>
      </c>
      <c r="CQ46" s="459">
        <f t="shared" si="52"/>
        <v>0</v>
      </c>
      <c r="CR46" s="413"/>
      <c r="CS46" s="413"/>
      <c r="CT46" s="413"/>
    </row>
    <row r="47" spans="1:98" ht="15.75" thickBot="1">
      <c r="A47" s="973" t="s">
        <v>43</v>
      </c>
      <c r="B47" s="974"/>
      <c r="C47" s="975"/>
      <c r="D47" s="936" t="str">
        <f>CONCATENATE(IF(AB42&lt;4,"&lt;4ha", IF(AB42&gt;10,"&gt;10ha","4-10ha")))</f>
        <v>&lt;4ha</v>
      </c>
      <c r="E47" s="937"/>
      <c r="F47" s="937"/>
      <c r="G47" s="937"/>
      <c r="H47" s="937"/>
      <c r="I47" s="937"/>
      <c r="J47" s="937"/>
      <c r="K47" s="937"/>
      <c r="L47" s="937"/>
      <c r="M47" s="937"/>
      <c r="N47" s="937"/>
      <c r="O47" s="937"/>
      <c r="P47" s="937"/>
      <c r="Q47" s="937"/>
      <c r="R47" s="937"/>
      <c r="S47" s="937"/>
      <c r="T47" s="937"/>
      <c r="U47" s="937"/>
      <c r="V47" s="937"/>
      <c r="W47" s="937"/>
      <c r="X47" s="937"/>
      <c r="Y47" s="937"/>
      <c r="Z47" s="938"/>
      <c r="AA47" s="537"/>
      <c r="AB47" s="538"/>
      <c r="AC47" s="539"/>
      <c r="AD47" s="540"/>
      <c r="AE47" s="539"/>
      <c r="AF47" s="413"/>
      <c r="AG47" s="413"/>
      <c r="AH47" s="413"/>
      <c r="AI47" s="413"/>
      <c r="AJ47" s="413"/>
      <c r="AK47" s="413"/>
      <c r="AL47" s="413"/>
      <c r="AM47" s="413"/>
      <c r="AN47" s="413"/>
      <c r="AO47" s="413"/>
      <c r="AP47" s="413"/>
      <c r="AQ47" s="413"/>
      <c r="AR47" s="413"/>
      <c r="AS47" s="413"/>
      <c r="AT47" s="413"/>
      <c r="AU47" s="413"/>
      <c r="AV47" s="413"/>
      <c r="AW47" s="413"/>
      <c r="AX47" s="413"/>
      <c r="AY47" s="413"/>
      <c r="AZ47" s="413"/>
      <c r="BA47" s="515">
        <f t="shared" si="50"/>
        <v>0</v>
      </c>
      <c r="BB47" s="458">
        <f t="shared" si="48"/>
        <v>0</v>
      </c>
      <c r="BC47" s="458">
        <f t="shared" si="48"/>
        <v>0</v>
      </c>
      <c r="BD47" s="458">
        <f t="shared" si="48"/>
        <v>0</v>
      </c>
      <c r="BE47" s="458">
        <f t="shared" si="48"/>
        <v>0</v>
      </c>
      <c r="BF47" s="458">
        <f t="shared" si="48"/>
        <v>0</v>
      </c>
      <c r="BG47" s="458">
        <f t="shared" si="48"/>
        <v>0</v>
      </c>
      <c r="BH47" s="458">
        <f t="shared" si="48"/>
        <v>0</v>
      </c>
      <c r="BI47" s="458">
        <f t="shared" si="48"/>
        <v>0</v>
      </c>
      <c r="BJ47" s="458">
        <f t="shared" si="48"/>
        <v>0</v>
      </c>
      <c r="BK47" s="458">
        <f t="shared" si="48"/>
        <v>0</v>
      </c>
      <c r="BL47" s="458">
        <f t="shared" si="48"/>
        <v>0</v>
      </c>
      <c r="BM47" s="458">
        <f t="shared" si="48"/>
        <v>0</v>
      </c>
      <c r="BN47" s="458">
        <f t="shared" si="48"/>
        <v>0</v>
      </c>
      <c r="BO47" s="458">
        <f t="shared" si="48"/>
        <v>0</v>
      </c>
      <c r="BP47" s="458">
        <f t="shared" si="48"/>
        <v>0</v>
      </c>
      <c r="BQ47" s="458">
        <f t="shared" si="48"/>
        <v>0</v>
      </c>
      <c r="BR47" s="458">
        <f t="shared" si="48"/>
        <v>0</v>
      </c>
      <c r="BS47" s="458">
        <f t="shared" si="48"/>
        <v>0</v>
      </c>
      <c r="BT47" s="458">
        <f t="shared" si="48"/>
        <v>0</v>
      </c>
      <c r="BU47" s="458">
        <f t="shared" si="48"/>
        <v>0</v>
      </c>
      <c r="BV47" s="459">
        <f t="shared" si="51"/>
        <v>0</v>
      </c>
      <c r="BW47" s="460">
        <f t="shared" si="49"/>
        <v>0</v>
      </c>
      <c r="BX47" s="460">
        <f t="shared" si="49"/>
        <v>0</v>
      </c>
      <c r="BY47" s="460">
        <f t="shared" si="49"/>
        <v>0</v>
      </c>
      <c r="BZ47" s="460">
        <f t="shared" si="49"/>
        <v>0</v>
      </c>
      <c r="CA47" s="460">
        <f t="shared" si="49"/>
        <v>0</v>
      </c>
      <c r="CB47" s="460">
        <f t="shared" si="49"/>
        <v>0</v>
      </c>
      <c r="CC47" s="460">
        <f t="shared" si="49"/>
        <v>0</v>
      </c>
      <c r="CD47" s="460">
        <f t="shared" si="49"/>
        <v>0</v>
      </c>
      <c r="CE47" s="460">
        <f t="shared" si="49"/>
        <v>0</v>
      </c>
      <c r="CF47" s="460">
        <f t="shared" si="49"/>
        <v>0</v>
      </c>
      <c r="CG47" s="460">
        <f t="shared" si="49"/>
        <v>0</v>
      </c>
      <c r="CH47" s="460">
        <f t="shared" si="49"/>
        <v>0</v>
      </c>
      <c r="CI47" s="460">
        <f t="shared" si="49"/>
        <v>0</v>
      </c>
      <c r="CJ47" s="460">
        <f t="shared" si="49"/>
        <v>0</v>
      </c>
      <c r="CK47" s="460">
        <f t="shared" si="49"/>
        <v>0</v>
      </c>
      <c r="CL47" s="460">
        <f t="shared" si="49"/>
        <v>0</v>
      </c>
      <c r="CM47" s="460">
        <f t="shared" si="49"/>
        <v>0</v>
      </c>
      <c r="CN47" s="460">
        <f t="shared" si="49"/>
        <v>0</v>
      </c>
      <c r="CO47" s="460">
        <f t="shared" si="49"/>
        <v>0</v>
      </c>
      <c r="CP47" s="460">
        <f t="shared" si="49"/>
        <v>0</v>
      </c>
      <c r="CQ47" s="459">
        <f t="shared" si="52"/>
        <v>0</v>
      </c>
      <c r="CR47" s="413"/>
      <c r="CS47" s="413"/>
      <c r="CT47" s="413"/>
    </row>
    <row r="48" spans="1:98">
      <c r="A48" s="911" t="s">
        <v>1110</v>
      </c>
      <c r="B48" s="914" t="s">
        <v>1113</v>
      </c>
      <c r="C48" s="541" t="s">
        <v>45</v>
      </c>
      <c r="D48" s="763" t="str">
        <f>IF(OR(D$4="2f",D$4=3,D$4=4,D$4=5),"",IF(OR(SUMIF($C$20:$C$41,$C48,D$20:D$41)=0,D$16&gt;0),"",IF(D$46=0,"zone géo ?",SUMIF($C$20:$C$41,$C48,D$20:D$41)*IF(ISNA(VLOOKUP(CONCATENATE($C48,D$46,$D$47),bareme_enplein_bis,2,0)),"",VLOOKUP(CONCATENATE($C48,D$46,$D$47),bareme_enplein_bis,2,0)))))</f>
        <v/>
      </c>
      <c r="E48" s="542" t="str">
        <f t="shared" ref="D48:M55" si="57">IF(OR(E$4="2f",E$4=3,E$4=4,E$4=5),"",IF(OR(SUMIF($C$20:$C$41,$C48,E$20:E$41)=0,E$16&gt;0),"",IF(E$46=0,"zone géo ?",SUMIF($C$20:$C$41,$C48,E$20:E$41)*IF(ISNA(VLOOKUP(CONCATENATE($C48,E$46,$D$47),bareme_enplein_bis,2,0)),"",VLOOKUP(CONCATENATE($C48,E$46,$D$47),bareme_enplein_bis,2,0)))))</f>
        <v/>
      </c>
      <c r="F48" s="542" t="str">
        <f t="shared" si="57"/>
        <v/>
      </c>
      <c r="G48" s="542" t="str">
        <f t="shared" si="57"/>
        <v/>
      </c>
      <c r="H48" s="542" t="str">
        <f t="shared" si="57"/>
        <v/>
      </c>
      <c r="I48" s="542" t="str">
        <f t="shared" si="57"/>
        <v/>
      </c>
      <c r="J48" s="542" t="str">
        <f t="shared" si="57"/>
        <v/>
      </c>
      <c r="K48" s="542" t="str">
        <f t="shared" si="57"/>
        <v/>
      </c>
      <c r="L48" s="542" t="str">
        <f t="shared" si="57"/>
        <v/>
      </c>
      <c r="M48" s="542" t="str">
        <f t="shared" si="57"/>
        <v/>
      </c>
      <c r="N48" s="542" t="str">
        <f t="shared" ref="N48:Z55" si="58">IF(OR(N$4="2f",N$4=3,N$4=4,N$4=5),"",IF(OR(SUMIF($C$20:$C$41,$C48,N$20:N$41)=0,N$16&gt;0),"",IF(N$46=0,"zone géo ?",SUMIF($C$20:$C$41,$C48,N$20:N$41)*IF(ISNA(VLOOKUP(CONCATENATE($C48,N$46,$D$47),bareme_enplein_bis,2,0)),"",VLOOKUP(CONCATENATE($C48,N$46,$D$47),bareme_enplein_bis,2,0)))))</f>
        <v/>
      </c>
      <c r="O48" s="542" t="str">
        <f t="shared" si="58"/>
        <v/>
      </c>
      <c r="P48" s="542" t="str">
        <f t="shared" si="58"/>
        <v/>
      </c>
      <c r="Q48" s="542" t="str">
        <f t="shared" si="58"/>
        <v/>
      </c>
      <c r="R48" s="542" t="str">
        <f t="shared" si="58"/>
        <v/>
      </c>
      <c r="S48" s="542" t="str">
        <f t="shared" si="58"/>
        <v/>
      </c>
      <c r="T48" s="542" t="str">
        <f t="shared" si="58"/>
        <v/>
      </c>
      <c r="U48" s="542" t="str">
        <f t="shared" si="58"/>
        <v/>
      </c>
      <c r="V48" s="542" t="str">
        <f t="shared" si="58"/>
        <v/>
      </c>
      <c r="W48" s="542" t="str">
        <f t="shared" si="58"/>
        <v/>
      </c>
      <c r="X48" s="542" t="str">
        <f t="shared" si="58"/>
        <v/>
      </c>
      <c r="Y48" s="542" t="str">
        <f t="shared" si="58"/>
        <v/>
      </c>
      <c r="Z48" s="543" t="str">
        <f t="shared" si="58"/>
        <v/>
      </c>
      <c r="AA48" s="544"/>
      <c r="AB48" s="545">
        <f t="shared" ref="AB48:AB55" si="59">SUM(D48:Z48)</f>
        <v>0</v>
      </c>
      <c r="AC48" s="546"/>
      <c r="AD48" s="540"/>
      <c r="AE48" s="547"/>
      <c r="AF48" s="413"/>
      <c r="AG48" s="413"/>
      <c r="AH48" s="413"/>
      <c r="AI48" s="413"/>
      <c r="AJ48" s="413"/>
      <c r="AK48" s="413"/>
      <c r="AL48" s="413"/>
      <c r="AM48" s="413"/>
      <c r="AN48" s="413"/>
      <c r="AO48" s="413"/>
      <c r="AP48" s="413"/>
      <c r="AQ48" s="413"/>
      <c r="AR48" s="413"/>
      <c r="AS48" s="413"/>
      <c r="AT48" s="413"/>
      <c r="AU48" s="413"/>
      <c r="AV48" s="413"/>
      <c r="AW48" s="413"/>
      <c r="AX48" s="413"/>
      <c r="AY48" s="413"/>
      <c r="AZ48" s="413"/>
      <c r="BA48" s="515">
        <f t="shared" si="50"/>
        <v>0</v>
      </c>
      <c r="BB48" s="458">
        <f t="shared" si="48"/>
        <v>0</v>
      </c>
      <c r="BC48" s="458">
        <f t="shared" si="48"/>
        <v>0</v>
      </c>
      <c r="BD48" s="458">
        <f t="shared" si="48"/>
        <v>0</v>
      </c>
      <c r="BE48" s="458">
        <f t="shared" si="48"/>
        <v>0</v>
      </c>
      <c r="BF48" s="458">
        <f t="shared" si="48"/>
        <v>0</v>
      </c>
      <c r="BG48" s="458">
        <f t="shared" si="48"/>
        <v>0</v>
      </c>
      <c r="BH48" s="458">
        <f t="shared" si="48"/>
        <v>0</v>
      </c>
      <c r="BI48" s="458">
        <f t="shared" si="48"/>
        <v>0</v>
      </c>
      <c r="BJ48" s="458">
        <f t="shared" si="48"/>
        <v>0</v>
      </c>
      <c r="BK48" s="458">
        <f t="shared" si="48"/>
        <v>0</v>
      </c>
      <c r="BL48" s="458">
        <f t="shared" si="48"/>
        <v>0</v>
      </c>
      <c r="BM48" s="458">
        <f t="shared" si="48"/>
        <v>0</v>
      </c>
      <c r="BN48" s="458">
        <f t="shared" si="48"/>
        <v>0</v>
      </c>
      <c r="BO48" s="458">
        <f t="shared" si="48"/>
        <v>0</v>
      </c>
      <c r="BP48" s="458">
        <f t="shared" si="48"/>
        <v>0</v>
      </c>
      <c r="BQ48" s="458">
        <f t="shared" si="48"/>
        <v>0</v>
      </c>
      <c r="BR48" s="458">
        <f t="shared" si="48"/>
        <v>0</v>
      </c>
      <c r="BS48" s="458">
        <f t="shared" si="48"/>
        <v>0</v>
      </c>
      <c r="BT48" s="458">
        <f t="shared" si="48"/>
        <v>0</v>
      </c>
      <c r="BU48" s="458">
        <f t="shared" si="48"/>
        <v>0</v>
      </c>
      <c r="BV48" s="459">
        <f t="shared" si="51"/>
        <v>0</v>
      </c>
      <c r="BW48" s="460">
        <f t="shared" si="49"/>
        <v>0</v>
      </c>
      <c r="BX48" s="460">
        <f t="shared" si="49"/>
        <v>0</v>
      </c>
      <c r="BY48" s="460">
        <f t="shared" si="49"/>
        <v>0</v>
      </c>
      <c r="BZ48" s="460">
        <f t="shared" si="49"/>
        <v>0</v>
      </c>
      <c r="CA48" s="460">
        <f t="shared" si="49"/>
        <v>0</v>
      </c>
      <c r="CB48" s="460">
        <f t="shared" si="49"/>
        <v>0</v>
      </c>
      <c r="CC48" s="460">
        <f t="shared" si="49"/>
        <v>0</v>
      </c>
      <c r="CD48" s="460">
        <f t="shared" si="49"/>
        <v>0</v>
      </c>
      <c r="CE48" s="460">
        <f t="shared" si="49"/>
        <v>0</v>
      </c>
      <c r="CF48" s="460">
        <f t="shared" si="49"/>
        <v>0</v>
      </c>
      <c r="CG48" s="460">
        <f t="shared" si="49"/>
        <v>0</v>
      </c>
      <c r="CH48" s="460">
        <f t="shared" si="49"/>
        <v>0</v>
      </c>
      <c r="CI48" s="460">
        <f t="shared" si="49"/>
        <v>0</v>
      </c>
      <c r="CJ48" s="460">
        <f t="shared" si="49"/>
        <v>0</v>
      </c>
      <c r="CK48" s="460">
        <f t="shared" si="49"/>
        <v>0</v>
      </c>
      <c r="CL48" s="460">
        <f t="shared" si="49"/>
        <v>0</v>
      </c>
      <c r="CM48" s="460">
        <f t="shared" si="49"/>
        <v>0</v>
      </c>
      <c r="CN48" s="460">
        <f t="shared" si="49"/>
        <v>0</v>
      </c>
      <c r="CO48" s="460">
        <f t="shared" si="49"/>
        <v>0</v>
      </c>
      <c r="CP48" s="460">
        <f t="shared" si="49"/>
        <v>0</v>
      </c>
      <c r="CQ48" s="459">
        <f t="shared" si="52"/>
        <v>0</v>
      </c>
      <c r="CR48" s="413"/>
      <c r="CS48" s="413"/>
      <c r="CT48" s="413"/>
    </row>
    <row r="49" spans="1:98">
      <c r="A49" s="912"/>
      <c r="B49" s="915"/>
      <c r="C49" s="548" t="s">
        <v>46</v>
      </c>
      <c r="D49" s="764" t="str">
        <f t="shared" si="57"/>
        <v/>
      </c>
      <c r="E49" s="549" t="str">
        <f t="shared" si="57"/>
        <v/>
      </c>
      <c r="F49" s="549" t="str">
        <f t="shared" si="57"/>
        <v/>
      </c>
      <c r="G49" s="549" t="str">
        <f t="shared" si="57"/>
        <v/>
      </c>
      <c r="H49" s="549" t="str">
        <f t="shared" si="57"/>
        <v/>
      </c>
      <c r="I49" s="549" t="str">
        <f t="shared" si="57"/>
        <v/>
      </c>
      <c r="J49" s="549" t="str">
        <f t="shared" si="57"/>
        <v/>
      </c>
      <c r="K49" s="549" t="str">
        <f t="shared" si="57"/>
        <v/>
      </c>
      <c r="L49" s="549" t="str">
        <f t="shared" si="57"/>
        <v/>
      </c>
      <c r="M49" s="549" t="str">
        <f t="shared" si="57"/>
        <v/>
      </c>
      <c r="N49" s="549" t="str">
        <f t="shared" si="58"/>
        <v/>
      </c>
      <c r="O49" s="549" t="str">
        <f t="shared" si="58"/>
        <v/>
      </c>
      <c r="P49" s="549" t="str">
        <f t="shared" si="58"/>
        <v/>
      </c>
      <c r="Q49" s="549" t="str">
        <f t="shared" si="58"/>
        <v/>
      </c>
      <c r="R49" s="549" t="str">
        <f t="shared" si="58"/>
        <v/>
      </c>
      <c r="S49" s="549" t="str">
        <f t="shared" si="58"/>
        <v/>
      </c>
      <c r="T49" s="549" t="str">
        <f t="shared" si="58"/>
        <v/>
      </c>
      <c r="U49" s="549" t="str">
        <f t="shared" si="58"/>
        <v/>
      </c>
      <c r="V49" s="549" t="str">
        <f t="shared" si="58"/>
        <v/>
      </c>
      <c r="W49" s="549" t="str">
        <f t="shared" si="58"/>
        <v/>
      </c>
      <c r="X49" s="549" t="str">
        <f t="shared" si="58"/>
        <v/>
      </c>
      <c r="Y49" s="549" t="str">
        <f t="shared" si="58"/>
        <v/>
      </c>
      <c r="Z49" s="550" t="str">
        <f t="shared" si="58"/>
        <v/>
      </c>
      <c r="AA49" s="544"/>
      <c r="AB49" s="545">
        <f t="shared" si="59"/>
        <v>0</v>
      </c>
      <c r="AC49" s="551"/>
      <c r="AD49" s="552"/>
      <c r="AE49" s="536"/>
      <c r="AF49" s="413"/>
      <c r="AG49" s="413"/>
      <c r="AH49" s="413"/>
      <c r="AI49" s="413"/>
      <c r="AJ49" s="413"/>
      <c r="AK49" s="413"/>
      <c r="AL49" s="413"/>
      <c r="AM49" s="413"/>
      <c r="AN49" s="413"/>
      <c r="AO49" s="413"/>
      <c r="AP49" s="413"/>
      <c r="AQ49" s="413"/>
      <c r="AR49" s="413"/>
      <c r="AS49" s="413"/>
      <c r="AT49" s="413"/>
      <c r="AU49" s="413"/>
      <c r="AV49" s="413"/>
      <c r="AW49" s="413"/>
      <c r="AX49" s="413"/>
      <c r="AY49" s="413"/>
      <c r="AZ49" s="413"/>
      <c r="BA49" s="515">
        <f t="shared" si="50"/>
        <v>0</v>
      </c>
      <c r="BB49" s="458">
        <f t="shared" si="48"/>
        <v>0</v>
      </c>
      <c r="BC49" s="458">
        <f t="shared" si="48"/>
        <v>0</v>
      </c>
      <c r="BD49" s="458">
        <f t="shared" si="48"/>
        <v>0</v>
      </c>
      <c r="BE49" s="458">
        <f t="shared" si="48"/>
        <v>0</v>
      </c>
      <c r="BF49" s="458">
        <f t="shared" si="48"/>
        <v>0</v>
      </c>
      <c r="BG49" s="458">
        <f t="shared" si="48"/>
        <v>0</v>
      </c>
      <c r="BH49" s="458">
        <f t="shared" si="48"/>
        <v>0</v>
      </c>
      <c r="BI49" s="458">
        <f t="shared" si="48"/>
        <v>0</v>
      </c>
      <c r="BJ49" s="458">
        <f t="shared" si="48"/>
        <v>0</v>
      </c>
      <c r="BK49" s="458">
        <f t="shared" si="48"/>
        <v>0</v>
      </c>
      <c r="BL49" s="458">
        <f t="shared" si="48"/>
        <v>0</v>
      </c>
      <c r="BM49" s="458">
        <f t="shared" si="48"/>
        <v>0</v>
      </c>
      <c r="BN49" s="458">
        <f t="shared" si="48"/>
        <v>0</v>
      </c>
      <c r="BO49" s="458">
        <f t="shared" si="48"/>
        <v>0</v>
      </c>
      <c r="BP49" s="458">
        <f t="shared" si="48"/>
        <v>0</v>
      </c>
      <c r="BQ49" s="458">
        <f t="shared" ref="BQ49:BU58" si="60">SUMIFS($D32:$Z32, $D$8:$Z$8, AV$8, $D$4:$Z$4, "3")</f>
        <v>0</v>
      </c>
      <c r="BR49" s="458">
        <f t="shared" si="60"/>
        <v>0</v>
      </c>
      <c r="BS49" s="458">
        <f t="shared" si="60"/>
        <v>0</v>
      </c>
      <c r="BT49" s="458">
        <f t="shared" si="60"/>
        <v>0</v>
      </c>
      <c r="BU49" s="458">
        <f t="shared" si="60"/>
        <v>0</v>
      </c>
      <c r="BV49" s="459">
        <f t="shared" si="51"/>
        <v>0</v>
      </c>
      <c r="BW49" s="460">
        <f t="shared" si="49"/>
        <v>0</v>
      </c>
      <c r="BX49" s="460">
        <f t="shared" si="49"/>
        <v>0</v>
      </c>
      <c r="BY49" s="460">
        <f t="shared" si="49"/>
        <v>0</v>
      </c>
      <c r="BZ49" s="460">
        <f t="shared" si="49"/>
        <v>0</v>
      </c>
      <c r="CA49" s="460">
        <f t="shared" si="49"/>
        <v>0</v>
      </c>
      <c r="CB49" s="460">
        <f t="shared" si="49"/>
        <v>0</v>
      </c>
      <c r="CC49" s="460">
        <f t="shared" si="49"/>
        <v>0</v>
      </c>
      <c r="CD49" s="460">
        <f t="shared" si="49"/>
        <v>0</v>
      </c>
      <c r="CE49" s="460">
        <f t="shared" si="49"/>
        <v>0</v>
      </c>
      <c r="CF49" s="460">
        <f t="shared" si="49"/>
        <v>0</v>
      </c>
      <c r="CG49" s="460">
        <f t="shared" si="49"/>
        <v>0</v>
      </c>
      <c r="CH49" s="460">
        <f t="shared" si="49"/>
        <v>0</v>
      </c>
      <c r="CI49" s="460">
        <f t="shared" si="49"/>
        <v>0</v>
      </c>
      <c r="CJ49" s="460">
        <f t="shared" si="49"/>
        <v>0</v>
      </c>
      <c r="CK49" s="460">
        <f t="shared" si="49"/>
        <v>0</v>
      </c>
      <c r="CL49" s="460">
        <f t="shared" ref="CL49:CP58" si="61">SUMIFS($D32:$Z32, $D$8:$Z$8, AV$8, $D$4:$Z$4, "4")</f>
        <v>0</v>
      </c>
      <c r="CM49" s="460">
        <f t="shared" si="61"/>
        <v>0</v>
      </c>
      <c r="CN49" s="460">
        <f t="shared" si="61"/>
        <v>0</v>
      </c>
      <c r="CO49" s="460">
        <f t="shared" si="61"/>
        <v>0</v>
      </c>
      <c r="CP49" s="460">
        <f t="shared" si="61"/>
        <v>0</v>
      </c>
      <c r="CQ49" s="459">
        <f t="shared" si="52"/>
        <v>0</v>
      </c>
      <c r="CR49" s="413"/>
      <c r="CS49" s="413"/>
      <c r="CT49" s="413"/>
    </row>
    <row r="50" spans="1:98">
      <c r="A50" s="912"/>
      <c r="B50" s="915"/>
      <c r="C50" s="761" t="s">
        <v>34</v>
      </c>
      <c r="D50" s="764" t="str">
        <f t="shared" si="57"/>
        <v/>
      </c>
      <c r="E50" s="549" t="str">
        <f t="shared" si="57"/>
        <v/>
      </c>
      <c r="F50" s="549" t="str">
        <f t="shared" si="57"/>
        <v/>
      </c>
      <c r="G50" s="549" t="str">
        <f t="shared" si="57"/>
        <v/>
      </c>
      <c r="H50" s="549" t="str">
        <f t="shared" si="57"/>
        <v/>
      </c>
      <c r="I50" s="549" t="str">
        <f t="shared" si="57"/>
        <v/>
      </c>
      <c r="J50" s="549" t="str">
        <f t="shared" si="57"/>
        <v/>
      </c>
      <c r="K50" s="549" t="str">
        <f t="shared" si="57"/>
        <v/>
      </c>
      <c r="L50" s="549" t="str">
        <f t="shared" si="57"/>
        <v/>
      </c>
      <c r="M50" s="549" t="str">
        <f t="shared" si="57"/>
        <v/>
      </c>
      <c r="N50" s="549" t="str">
        <f t="shared" si="58"/>
        <v/>
      </c>
      <c r="O50" s="549" t="str">
        <f t="shared" si="58"/>
        <v/>
      </c>
      <c r="P50" s="549" t="str">
        <f t="shared" si="58"/>
        <v/>
      </c>
      <c r="Q50" s="549" t="str">
        <f t="shared" si="58"/>
        <v/>
      </c>
      <c r="R50" s="549" t="str">
        <f t="shared" si="58"/>
        <v/>
      </c>
      <c r="S50" s="549" t="str">
        <f t="shared" si="58"/>
        <v/>
      </c>
      <c r="T50" s="549" t="str">
        <f t="shared" si="58"/>
        <v/>
      </c>
      <c r="U50" s="549" t="str">
        <f t="shared" si="58"/>
        <v/>
      </c>
      <c r="V50" s="549" t="str">
        <f t="shared" si="58"/>
        <v/>
      </c>
      <c r="W50" s="549" t="str">
        <f t="shared" si="58"/>
        <v/>
      </c>
      <c r="X50" s="549" t="str">
        <f t="shared" si="58"/>
        <v/>
      </c>
      <c r="Y50" s="549" t="str">
        <f t="shared" si="58"/>
        <v/>
      </c>
      <c r="Z50" s="550" t="str">
        <f t="shared" si="58"/>
        <v/>
      </c>
      <c r="AA50" s="544"/>
      <c r="AB50" s="545">
        <f t="shared" si="59"/>
        <v>0</v>
      </c>
      <c r="AC50" s="551"/>
      <c r="AD50" s="552"/>
      <c r="AE50" s="536"/>
      <c r="AF50" s="413"/>
      <c r="AG50" s="413"/>
      <c r="AH50" s="413"/>
      <c r="AI50" s="413"/>
      <c r="AJ50" s="413"/>
      <c r="AK50" s="413"/>
      <c r="AL50" s="413"/>
      <c r="AM50" s="413"/>
      <c r="AN50" s="413"/>
      <c r="AO50" s="413"/>
      <c r="AP50" s="413"/>
      <c r="AQ50" s="413"/>
      <c r="AR50" s="413"/>
      <c r="AS50" s="413"/>
      <c r="AT50" s="413"/>
      <c r="AU50" s="413"/>
      <c r="AV50" s="413"/>
      <c r="AW50" s="413"/>
      <c r="AX50" s="413"/>
      <c r="AY50" s="413"/>
      <c r="AZ50" s="413"/>
      <c r="BA50" s="515">
        <f t="shared" si="50"/>
        <v>0</v>
      </c>
      <c r="BB50" s="458">
        <f t="shared" ref="BB50:BP58" si="62">SUMIFS($D33:$Z33, $D$8:$Z$8, AG$8, $D$4:$Z$4, "3")</f>
        <v>0</v>
      </c>
      <c r="BC50" s="458">
        <f t="shared" si="62"/>
        <v>0</v>
      </c>
      <c r="BD50" s="458">
        <f t="shared" si="62"/>
        <v>0</v>
      </c>
      <c r="BE50" s="458">
        <f t="shared" si="62"/>
        <v>0</v>
      </c>
      <c r="BF50" s="458">
        <f t="shared" si="62"/>
        <v>0</v>
      </c>
      <c r="BG50" s="458">
        <f t="shared" si="62"/>
        <v>0</v>
      </c>
      <c r="BH50" s="458">
        <f t="shared" si="62"/>
        <v>0</v>
      </c>
      <c r="BI50" s="458">
        <f t="shared" si="62"/>
        <v>0</v>
      </c>
      <c r="BJ50" s="458">
        <f t="shared" si="62"/>
        <v>0</v>
      </c>
      <c r="BK50" s="458">
        <f t="shared" si="62"/>
        <v>0</v>
      </c>
      <c r="BL50" s="458">
        <f t="shared" si="62"/>
        <v>0</v>
      </c>
      <c r="BM50" s="458">
        <f t="shared" si="62"/>
        <v>0</v>
      </c>
      <c r="BN50" s="458">
        <f t="shared" si="62"/>
        <v>0</v>
      </c>
      <c r="BO50" s="458">
        <f t="shared" si="62"/>
        <v>0</v>
      </c>
      <c r="BP50" s="458">
        <f t="shared" si="62"/>
        <v>0</v>
      </c>
      <c r="BQ50" s="458">
        <f t="shared" si="60"/>
        <v>0</v>
      </c>
      <c r="BR50" s="458">
        <f t="shared" si="60"/>
        <v>0</v>
      </c>
      <c r="BS50" s="458">
        <f t="shared" si="60"/>
        <v>0</v>
      </c>
      <c r="BT50" s="458">
        <f t="shared" si="60"/>
        <v>0</v>
      </c>
      <c r="BU50" s="458">
        <f t="shared" si="60"/>
        <v>0</v>
      </c>
      <c r="BV50" s="459">
        <f t="shared" si="51"/>
        <v>0</v>
      </c>
      <c r="BW50" s="460">
        <f t="shared" ref="BW50:CK58" si="63">SUMIFS($D33:$Z33, $D$8:$Z$8, AG$8, $D$4:$Z$4, "4")</f>
        <v>0</v>
      </c>
      <c r="BX50" s="460">
        <f t="shared" si="63"/>
        <v>0</v>
      </c>
      <c r="BY50" s="460">
        <f t="shared" si="63"/>
        <v>0</v>
      </c>
      <c r="BZ50" s="460">
        <f t="shared" si="63"/>
        <v>0</v>
      </c>
      <c r="CA50" s="460">
        <f t="shared" si="63"/>
        <v>0</v>
      </c>
      <c r="CB50" s="460">
        <f t="shared" si="63"/>
        <v>0</v>
      </c>
      <c r="CC50" s="460">
        <f t="shared" si="63"/>
        <v>0</v>
      </c>
      <c r="CD50" s="460">
        <f t="shared" si="63"/>
        <v>0</v>
      </c>
      <c r="CE50" s="460">
        <f t="shared" si="63"/>
        <v>0</v>
      </c>
      <c r="CF50" s="460">
        <f t="shared" si="63"/>
        <v>0</v>
      </c>
      <c r="CG50" s="460">
        <f t="shared" si="63"/>
        <v>0</v>
      </c>
      <c r="CH50" s="460">
        <f t="shared" si="63"/>
        <v>0</v>
      </c>
      <c r="CI50" s="460">
        <f t="shared" si="63"/>
        <v>0</v>
      </c>
      <c r="CJ50" s="460">
        <f t="shared" si="63"/>
        <v>0</v>
      </c>
      <c r="CK50" s="460">
        <f t="shared" si="63"/>
        <v>0</v>
      </c>
      <c r="CL50" s="460">
        <f t="shared" si="61"/>
        <v>0</v>
      </c>
      <c r="CM50" s="460">
        <f t="shared" si="61"/>
        <v>0</v>
      </c>
      <c r="CN50" s="460">
        <f t="shared" si="61"/>
        <v>0</v>
      </c>
      <c r="CO50" s="460">
        <f t="shared" si="61"/>
        <v>0</v>
      </c>
      <c r="CP50" s="460">
        <f t="shared" si="61"/>
        <v>0</v>
      </c>
      <c r="CQ50" s="459">
        <f t="shared" si="52"/>
        <v>0</v>
      </c>
      <c r="CR50" s="413"/>
      <c r="CS50" s="413"/>
      <c r="CT50" s="413"/>
    </row>
    <row r="51" spans="1:98">
      <c r="A51" s="912"/>
      <c r="B51" s="915"/>
      <c r="C51" s="548" t="s">
        <v>47</v>
      </c>
      <c r="D51" s="764" t="str">
        <f t="shared" si="57"/>
        <v/>
      </c>
      <c r="E51" s="549" t="str">
        <f t="shared" si="57"/>
        <v/>
      </c>
      <c r="F51" s="549" t="str">
        <f t="shared" si="57"/>
        <v/>
      </c>
      <c r="G51" s="549" t="str">
        <f t="shared" si="57"/>
        <v/>
      </c>
      <c r="H51" s="549" t="str">
        <f t="shared" si="57"/>
        <v/>
      </c>
      <c r="I51" s="549" t="str">
        <f t="shared" si="57"/>
        <v/>
      </c>
      <c r="J51" s="549" t="str">
        <f t="shared" si="57"/>
        <v/>
      </c>
      <c r="K51" s="549" t="str">
        <f t="shared" si="57"/>
        <v/>
      </c>
      <c r="L51" s="549" t="str">
        <f t="shared" si="57"/>
        <v/>
      </c>
      <c r="M51" s="549" t="str">
        <f t="shared" si="57"/>
        <v/>
      </c>
      <c r="N51" s="549" t="str">
        <f t="shared" si="58"/>
        <v/>
      </c>
      <c r="O51" s="549" t="str">
        <f t="shared" si="58"/>
        <v/>
      </c>
      <c r="P51" s="549" t="str">
        <f t="shared" si="58"/>
        <v/>
      </c>
      <c r="Q51" s="549" t="str">
        <f t="shared" si="58"/>
        <v/>
      </c>
      <c r="R51" s="549" t="str">
        <f t="shared" si="58"/>
        <v/>
      </c>
      <c r="S51" s="549" t="str">
        <f t="shared" si="58"/>
        <v/>
      </c>
      <c r="T51" s="549" t="str">
        <f t="shared" si="58"/>
        <v/>
      </c>
      <c r="U51" s="549" t="str">
        <f t="shared" si="58"/>
        <v/>
      </c>
      <c r="V51" s="549" t="str">
        <f t="shared" si="58"/>
        <v/>
      </c>
      <c r="W51" s="549" t="str">
        <f t="shared" si="58"/>
        <v/>
      </c>
      <c r="X51" s="549" t="str">
        <f t="shared" si="58"/>
        <v/>
      </c>
      <c r="Y51" s="549" t="str">
        <f t="shared" si="58"/>
        <v/>
      </c>
      <c r="Z51" s="550" t="str">
        <f t="shared" si="58"/>
        <v/>
      </c>
      <c r="AA51" s="544"/>
      <c r="AB51" s="545">
        <f t="shared" si="59"/>
        <v>0</v>
      </c>
      <c r="AC51" s="551"/>
      <c r="AD51" s="552"/>
      <c r="AE51" s="536"/>
      <c r="AF51" s="413"/>
      <c r="AG51" s="413"/>
      <c r="AH51" s="413"/>
      <c r="AI51" s="413"/>
      <c r="AJ51" s="413"/>
      <c r="AK51" s="413"/>
      <c r="AL51" s="413"/>
      <c r="AM51" s="413"/>
      <c r="AN51" s="413"/>
      <c r="AO51" s="413"/>
      <c r="AP51" s="413"/>
      <c r="AQ51" s="413"/>
      <c r="AR51" s="413"/>
      <c r="AS51" s="413"/>
      <c r="AT51" s="413"/>
      <c r="AU51" s="413"/>
      <c r="AV51" s="413"/>
      <c r="AW51" s="413"/>
      <c r="AX51" s="413"/>
      <c r="AY51" s="413"/>
      <c r="AZ51" s="413"/>
      <c r="BA51" s="515">
        <f t="shared" si="50"/>
        <v>0</v>
      </c>
      <c r="BB51" s="458">
        <f t="shared" si="62"/>
        <v>0</v>
      </c>
      <c r="BC51" s="458">
        <f t="shared" si="62"/>
        <v>0</v>
      </c>
      <c r="BD51" s="458">
        <f t="shared" si="62"/>
        <v>0</v>
      </c>
      <c r="BE51" s="458">
        <f t="shared" si="62"/>
        <v>0</v>
      </c>
      <c r="BF51" s="458">
        <f t="shared" si="62"/>
        <v>0</v>
      </c>
      <c r="BG51" s="458">
        <f t="shared" si="62"/>
        <v>0</v>
      </c>
      <c r="BH51" s="458">
        <f t="shared" si="62"/>
        <v>0</v>
      </c>
      <c r="BI51" s="458">
        <f t="shared" si="62"/>
        <v>0</v>
      </c>
      <c r="BJ51" s="458">
        <f t="shared" si="62"/>
        <v>0</v>
      </c>
      <c r="BK51" s="458">
        <f t="shared" si="62"/>
        <v>0</v>
      </c>
      <c r="BL51" s="458">
        <f t="shared" si="62"/>
        <v>0</v>
      </c>
      <c r="BM51" s="458">
        <f t="shared" si="62"/>
        <v>0</v>
      </c>
      <c r="BN51" s="458">
        <f t="shared" si="62"/>
        <v>0</v>
      </c>
      <c r="BO51" s="458">
        <f t="shared" si="62"/>
        <v>0</v>
      </c>
      <c r="BP51" s="458">
        <f t="shared" si="62"/>
        <v>0</v>
      </c>
      <c r="BQ51" s="458">
        <f t="shared" si="60"/>
        <v>0</v>
      </c>
      <c r="BR51" s="458">
        <f t="shared" si="60"/>
        <v>0</v>
      </c>
      <c r="BS51" s="458">
        <f t="shared" si="60"/>
        <v>0</v>
      </c>
      <c r="BT51" s="458">
        <f t="shared" si="60"/>
        <v>0</v>
      </c>
      <c r="BU51" s="458">
        <f t="shared" si="60"/>
        <v>0</v>
      </c>
      <c r="BV51" s="459">
        <f t="shared" si="51"/>
        <v>0</v>
      </c>
      <c r="BW51" s="460">
        <f t="shared" si="63"/>
        <v>0</v>
      </c>
      <c r="BX51" s="460">
        <f t="shared" si="63"/>
        <v>0</v>
      </c>
      <c r="BY51" s="460">
        <f t="shared" si="63"/>
        <v>0</v>
      </c>
      <c r="BZ51" s="460">
        <f t="shared" si="63"/>
        <v>0</v>
      </c>
      <c r="CA51" s="460">
        <f t="shared" si="63"/>
        <v>0</v>
      </c>
      <c r="CB51" s="460">
        <f t="shared" si="63"/>
        <v>0</v>
      </c>
      <c r="CC51" s="460">
        <f t="shared" si="63"/>
        <v>0</v>
      </c>
      <c r="CD51" s="460">
        <f t="shared" si="63"/>
        <v>0</v>
      </c>
      <c r="CE51" s="460">
        <f t="shared" si="63"/>
        <v>0</v>
      </c>
      <c r="CF51" s="460">
        <f t="shared" si="63"/>
        <v>0</v>
      </c>
      <c r="CG51" s="460">
        <f t="shared" si="63"/>
        <v>0</v>
      </c>
      <c r="CH51" s="460">
        <f t="shared" si="63"/>
        <v>0</v>
      </c>
      <c r="CI51" s="460">
        <f t="shared" si="63"/>
        <v>0</v>
      </c>
      <c r="CJ51" s="460">
        <f t="shared" si="63"/>
        <v>0</v>
      </c>
      <c r="CK51" s="460">
        <f t="shared" si="63"/>
        <v>0</v>
      </c>
      <c r="CL51" s="460">
        <f t="shared" si="61"/>
        <v>0</v>
      </c>
      <c r="CM51" s="460">
        <f t="shared" si="61"/>
        <v>0</v>
      </c>
      <c r="CN51" s="460">
        <f t="shared" si="61"/>
        <v>0</v>
      </c>
      <c r="CO51" s="460">
        <f t="shared" si="61"/>
        <v>0</v>
      </c>
      <c r="CP51" s="460">
        <f t="shared" si="61"/>
        <v>0</v>
      </c>
      <c r="CQ51" s="459">
        <f t="shared" si="52"/>
        <v>0</v>
      </c>
      <c r="CR51" s="413"/>
      <c r="CS51" s="413"/>
      <c r="CT51" s="413"/>
    </row>
    <row r="52" spans="1:98">
      <c r="A52" s="912"/>
      <c r="B52" s="915"/>
      <c r="C52" s="548" t="s">
        <v>48</v>
      </c>
      <c r="D52" s="764" t="str">
        <f t="shared" si="57"/>
        <v/>
      </c>
      <c r="E52" s="549" t="str">
        <f t="shared" si="57"/>
        <v/>
      </c>
      <c r="F52" s="549" t="str">
        <f t="shared" si="57"/>
        <v/>
      </c>
      <c r="G52" s="549" t="str">
        <f t="shared" si="57"/>
        <v/>
      </c>
      <c r="H52" s="549" t="str">
        <f t="shared" si="57"/>
        <v/>
      </c>
      <c r="I52" s="549" t="str">
        <f t="shared" si="57"/>
        <v/>
      </c>
      <c r="J52" s="549" t="str">
        <f t="shared" si="57"/>
        <v/>
      </c>
      <c r="K52" s="549" t="str">
        <f t="shared" si="57"/>
        <v/>
      </c>
      <c r="L52" s="549" t="str">
        <f t="shared" si="57"/>
        <v/>
      </c>
      <c r="M52" s="549" t="str">
        <f t="shared" si="57"/>
        <v/>
      </c>
      <c r="N52" s="549" t="str">
        <f t="shared" si="58"/>
        <v/>
      </c>
      <c r="O52" s="549" t="str">
        <f t="shared" si="58"/>
        <v/>
      </c>
      <c r="P52" s="549" t="str">
        <f t="shared" si="58"/>
        <v/>
      </c>
      <c r="Q52" s="549" t="str">
        <f t="shared" si="58"/>
        <v/>
      </c>
      <c r="R52" s="549" t="str">
        <f t="shared" si="58"/>
        <v/>
      </c>
      <c r="S52" s="549" t="str">
        <f t="shared" si="58"/>
        <v/>
      </c>
      <c r="T52" s="549" t="str">
        <f t="shared" si="58"/>
        <v/>
      </c>
      <c r="U52" s="549" t="str">
        <f t="shared" si="58"/>
        <v/>
      </c>
      <c r="V52" s="549" t="str">
        <f t="shared" si="58"/>
        <v/>
      </c>
      <c r="W52" s="549" t="str">
        <f t="shared" si="58"/>
        <v/>
      </c>
      <c r="X52" s="549" t="str">
        <f t="shared" si="58"/>
        <v/>
      </c>
      <c r="Y52" s="549" t="str">
        <f t="shared" si="58"/>
        <v/>
      </c>
      <c r="Z52" s="550" t="str">
        <f t="shared" si="58"/>
        <v/>
      </c>
      <c r="AA52" s="544"/>
      <c r="AB52" s="545">
        <f t="shared" si="59"/>
        <v>0</v>
      </c>
      <c r="AC52" s="551"/>
      <c r="AD52" s="552"/>
      <c r="AE52" s="536"/>
      <c r="AF52" s="413"/>
      <c r="AG52" s="413"/>
      <c r="AH52" s="413"/>
      <c r="AI52" s="413"/>
      <c r="AJ52" s="413"/>
      <c r="AK52" s="413"/>
      <c r="AL52" s="413"/>
      <c r="AM52" s="413"/>
      <c r="AN52" s="413"/>
      <c r="AO52" s="413"/>
      <c r="AP52" s="413"/>
      <c r="AQ52" s="413"/>
      <c r="AR52" s="413"/>
      <c r="AS52" s="413"/>
      <c r="AT52" s="413"/>
      <c r="AU52" s="413"/>
      <c r="AV52" s="413"/>
      <c r="AW52" s="413"/>
      <c r="AX52" s="413"/>
      <c r="AY52" s="413"/>
      <c r="AZ52" s="413"/>
      <c r="BA52" s="515">
        <f t="shared" si="50"/>
        <v>0</v>
      </c>
      <c r="BB52" s="458">
        <f t="shared" si="62"/>
        <v>0</v>
      </c>
      <c r="BC52" s="458">
        <f t="shared" si="62"/>
        <v>0</v>
      </c>
      <c r="BD52" s="458">
        <f t="shared" si="62"/>
        <v>0</v>
      </c>
      <c r="BE52" s="458">
        <f t="shared" si="62"/>
        <v>0</v>
      </c>
      <c r="BF52" s="458">
        <f t="shared" si="62"/>
        <v>0</v>
      </c>
      <c r="BG52" s="458">
        <f t="shared" si="62"/>
        <v>0</v>
      </c>
      <c r="BH52" s="458">
        <f t="shared" si="62"/>
        <v>0</v>
      </c>
      <c r="BI52" s="458">
        <f t="shared" si="62"/>
        <v>0</v>
      </c>
      <c r="BJ52" s="458">
        <f t="shared" si="62"/>
        <v>0</v>
      </c>
      <c r="BK52" s="458">
        <f t="shared" si="62"/>
        <v>0</v>
      </c>
      <c r="BL52" s="458">
        <f t="shared" si="62"/>
        <v>0</v>
      </c>
      <c r="BM52" s="458">
        <f t="shared" si="62"/>
        <v>0</v>
      </c>
      <c r="BN52" s="458">
        <f t="shared" si="62"/>
        <v>0</v>
      </c>
      <c r="BO52" s="458">
        <f t="shared" si="62"/>
        <v>0</v>
      </c>
      <c r="BP52" s="458">
        <f t="shared" si="62"/>
        <v>0</v>
      </c>
      <c r="BQ52" s="458">
        <f t="shared" si="60"/>
        <v>0</v>
      </c>
      <c r="BR52" s="458">
        <f t="shared" si="60"/>
        <v>0</v>
      </c>
      <c r="BS52" s="458">
        <f t="shared" si="60"/>
        <v>0</v>
      </c>
      <c r="BT52" s="458">
        <f t="shared" si="60"/>
        <v>0</v>
      </c>
      <c r="BU52" s="458">
        <f t="shared" si="60"/>
        <v>0</v>
      </c>
      <c r="BV52" s="459">
        <f t="shared" si="51"/>
        <v>0</v>
      </c>
      <c r="BW52" s="460">
        <f t="shared" si="63"/>
        <v>0</v>
      </c>
      <c r="BX52" s="460">
        <f t="shared" si="63"/>
        <v>0</v>
      </c>
      <c r="BY52" s="460">
        <f t="shared" si="63"/>
        <v>0</v>
      </c>
      <c r="BZ52" s="460">
        <f t="shared" si="63"/>
        <v>0</v>
      </c>
      <c r="CA52" s="460">
        <f t="shared" si="63"/>
        <v>0</v>
      </c>
      <c r="CB52" s="460">
        <f t="shared" si="63"/>
        <v>0</v>
      </c>
      <c r="CC52" s="460">
        <f t="shared" si="63"/>
        <v>0</v>
      </c>
      <c r="CD52" s="460">
        <f t="shared" si="63"/>
        <v>0</v>
      </c>
      <c r="CE52" s="460">
        <f t="shared" si="63"/>
        <v>0</v>
      </c>
      <c r="CF52" s="460">
        <f t="shared" si="63"/>
        <v>0</v>
      </c>
      <c r="CG52" s="460">
        <f t="shared" si="63"/>
        <v>0</v>
      </c>
      <c r="CH52" s="460">
        <f t="shared" si="63"/>
        <v>0</v>
      </c>
      <c r="CI52" s="460">
        <f t="shared" si="63"/>
        <v>0</v>
      </c>
      <c r="CJ52" s="460">
        <f t="shared" si="63"/>
        <v>0</v>
      </c>
      <c r="CK52" s="460">
        <f t="shared" si="63"/>
        <v>0</v>
      </c>
      <c r="CL52" s="460">
        <f t="shared" si="61"/>
        <v>0</v>
      </c>
      <c r="CM52" s="460">
        <f t="shared" si="61"/>
        <v>0</v>
      </c>
      <c r="CN52" s="460">
        <f t="shared" si="61"/>
        <v>0</v>
      </c>
      <c r="CO52" s="460">
        <f t="shared" si="61"/>
        <v>0</v>
      </c>
      <c r="CP52" s="460">
        <f t="shared" si="61"/>
        <v>0</v>
      </c>
      <c r="CQ52" s="459">
        <f t="shared" si="52"/>
        <v>0</v>
      </c>
      <c r="CR52" s="413"/>
      <c r="CS52" s="413"/>
      <c r="CT52" s="413"/>
    </row>
    <row r="53" spans="1:98">
      <c r="A53" s="912"/>
      <c r="B53" s="915"/>
      <c r="C53" s="548" t="s">
        <v>49</v>
      </c>
      <c r="D53" s="764" t="str">
        <f t="shared" si="57"/>
        <v/>
      </c>
      <c r="E53" s="549" t="str">
        <f t="shared" si="57"/>
        <v/>
      </c>
      <c r="F53" s="549" t="str">
        <f t="shared" si="57"/>
        <v/>
      </c>
      <c r="G53" s="549" t="str">
        <f t="shared" si="57"/>
        <v/>
      </c>
      <c r="H53" s="549" t="str">
        <f t="shared" si="57"/>
        <v/>
      </c>
      <c r="I53" s="549" t="str">
        <f t="shared" si="57"/>
        <v/>
      </c>
      <c r="J53" s="549" t="str">
        <f t="shared" si="57"/>
        <v/>
      </c>
      <c r="K53" s="549" t="str">
        <f t="shared" si="57"/>
        <v/>
      </c>
      <c r="L53" s="549" t="str">
        <f t="shared" si="57"/>
        <v/>
      </c>
      <c r="M53" s="549" t="str">
        <f t="shared" si="57"/>
        <v/>
      </c>
      <c r="N53" s="549" t="str">
        <f t="shared" si="58"/>
        <v/>
      </c>
      <c r="O53" s="549" t="str">
        <f t="shared" si="58"/>
        <v/>
      </c>
      <c r="P53" s="549" t="str">
        <f t="shared" si="58"/>
        <v/>
      </c>
      <c r="Q53" s="549" t="str">
        <f t="shared" si="58"/>
        <v/>
      </c>
      <c r="R53" s="549" t="str">
        <f t="shared" si="58"/>
        <v/>
      </c>
      <c r="S53" s="549" t="str">
        <f t="shared" si="58"/>
        <v/>
      </c>
      <c r="T53" s="549" t="str">
        <f t="shared" si="58"/>
        <v/>
      </c>
      <c r="U53" s="549" t="str">
        <f t="shared" si="58"/>
        <v/>
      </c>
      <c r="V53" s="549" t="str">
        <f t="shared" si="58"/>
        <v/>
      </c>
      <c r="W53" s="549" t="str">
        <f t="shared" si="58"/>
        <v/>
      </c>
      <c r="X53" s="549" t="str">
        <f t="shared" si="58"/>
        <v/>
      </c>
      <c r="Y53" s="549" t="str">
        <f t="shared" si="58"/>
        <v/>
      </c>
      <c r="Z53" s="550" t="str">
        <f t="shared" si="58"/>
        <v/>
      </c>
      <c r="AA53" s="544"/>
      <c r="AB53" s="545">
        <f t="shared" si="59"/>
        <v>0</v>
      </c>
      <c r="AC53" s="551"/>
      <c r="AD53" s="552"/>
      <c r="AE53" s="536"/>
      <c r="AF53" s="413"/>
      <c r="AG53" s="413"/>
      <c r="AH53" s="413"/>
      <c r="AI53" s="413"/>
      <c r="AJ53" s="413"/>
      <c r="AK53" s="413"/>
      <c r="AL53" s="413"/>
      <c r="AM53" s="413"/>
      <c r="AN53" s="413"/>
      <c r="AO53" s="413"/>
      <c r="AP53" s="413"/>
      <c r="AQ53" s="413"/>
      <c r="AR53" s="413"/>
      <c r="AS53" s="413"/>
      <c r="AT53" s="413"/>
      <c r="AU53" s="413"/>
      <c r="AV53" s="413"/>
      <c r="AW53" s="413"/>
      <c r="AX53" s="413"/>
      <c r="AY53" s="413"/>
      <c r="AZ53" s="413"/>
      <c r="BA53" s="515">
        <f t="shared" si="50"/>
        <v>0</v>
      </c>
      <c r="BB53" s="458">
        <f t="shared" si="62"/>
        <v>0</v>
      </c>
      <c r="BC53" s="458">
        <f t="shared" si="62"/>
        <v>0</v>
      </c>
      <c r="BD53" s="458">
        <f t="shared" si="62"/>
        <v>0</v>
      </c>
      <c r="BE53" s="458">
        <f t="shared" si="62"/>
        <v>0</v>
      </c>
      <c r="BF53" s="458">
        <f t="shared" si="62"/>
        <v>0</v>
      </c>
      <c r="BG53" s="458">
        <f t="shared" si="62"/>
        <v>0</v>
      </c>
      <c r="BH53" s="458">
        <f t="shared" si="62"/>
        <v>0</v>
      </c>
      <c r="BI53" s="458">
        <f t="shared" si="62"/>
        <v>0</v>
      </c>
      <c r="BJ53" s="458">
        <f t="shared" si="62"/>
        <v>0</v>
      </c>
      <c r="BK53" s="458">
        <f t="shared" si="62"/>
        <v>0</v>
      </c>
      <c r="BL53" s="458">
        <f t="shared" si="62"/>
        <v>0</v>
      </c>
      <c r="BM53" s="458">
        <f t="shared" si="62"/>
        <v>0</v>
      </c>
      <c r="BN53" s="458">
        <f t="shared" si="62"/>
        <v>0</v>
      </c>
      <c r="BO53" s="458">
        <f t="shared" si="62"/>
        <v>0</v>
      </c>
      <c r="BP53" s="458">
        <f t="shared" si="62"/>
        <v>0</v>
      </c>
      <c r="BQ53" s="458">
        <f t="shared" si="60"/>
        <v>0</v>
      </c>
      <c r="BR53" s="458">
        <f t="shared" si="60"/>
        <v>0</v>
      </c>
      <c r="BS53" s="458">
        <f t="shared" si="60"/>
        <v>0</v>
      </c>
      <c r="BT53" s="458">
        <f t="shared" si="60"/>
        <v>0</v>
      </c>
      <c r="BU53" s="458">
        <f t="shared" si="60"/>
        <v>0</v>
      </c>
      <c r="BV53" s="459">
        <f t="shared" si="51"/>
        <v>0</v>
      </c>
      <c r="BW53" s="460">
        <f t="shared" si="63"/>
        <v>0</v>
      </c>
      <c r="BX53" s="460">
        <f t="shared" si="63"/>
        <v>0</v>
      </c>
      <c r="BY53" s="460">
        <f t="shared" si="63"/>
        <v>0</v>
      </c>
      <c r="BZ53" s="460">
        <f t="shared" si="63"/>
        <v>0</v>
      </c>
      <c r="CA53" s="460">
        <f t="shared" si="63"/>
        <v>0</v>
      </c>
      <c r="CB53" s="460">
        <f t="shared" si="63"/>
        <v>0</v>
      </c>
      <c r="CC53" s="460">
        <f t="shared" si="63"/>
        <v>0</v>
      </c>
      <c r="CD53" s="460">
        <f t="shared" si="63"/>
        <v>0</v>
      </c>
      <c r="CE53" s="460">
        <f t="shared" si="63"/>
        <v>0</v>
      </c>
      <c r="CF53" s="460">
        <f t="shared" si="63"/>
        <v>0</v>
      </c>
      <c r="CG53" s="460">
        <f t="shared" si="63"/>
        <v>0</v>
      </c>
      <c r="CH53" s="460">
        <f t="shared" si="63"/>
        <v>0</v>
      </c>
      <c r="CI53" s="460">
        <f t="shared" si="63"/>
        <v>0</v>
      </c>
      <c r="CJ53" s="460">
        <f t="shared" si="63"/>
        <v>0</v>
      </c>
      <c r="CK53" s="460">
        <f t="shared" si="63"/>
        <v>0</v>
      </c>
      <c r="CL53" s="460">
        <f t="shared" si="61"/>
        <v>0</v>
      </c>
      <c r="CM53" s="460">
        <f t="shared" si="61"/>
        <v>0</v>
      </c>
      <c r="CN53" s="460">
        <f t="shared" si="61"/>
        <v>0</v>
      </c>
      <c r="CO53" s="460">
        <f t="shared" si="61"/>
        <v>0</v>
      </c>
      <c r="CP53" s="460">
        <f t="shared" si="61"/>
        <v>0</v>
      </c>
      <c r="CQ53" s="459">
        <f t="shared" si="52"/>
        <v>0</v>
      </c>
      <c r="CR53" s="413"/>
      <c r="CS53" s="413"/>
      <c r="CT53" s="413"/>
    </row>
    <row r="54" spans="1:98">
      <c r="A54" s="912"/>
      <c r="B54" s="915"/>
      <c r="C54" s="548" t="s">
        <v>50</v>
      </c>
      <c r="D54" s="764" t="str">
        <f t="shared" si="57"/>
        <v/>
      </c>
      <c r="E54" s="549" t="str">
        <f t="shared" si="57"/>
        <v/>
      </c>
      <c r="F54" s="549" t="str">
        <f t="shared" si="57"/>
        <v/>
      </c>
      <c r="G54" s="549" t="str">
        <f t="shared" si="57"/>
        <v/>
      </c>
      <c r="H54" s="549" t="str">
        <f t="shared" si="57"/>
        <v/>
      </c>
      <c r="I54" s="549" t="str">
        <f t="shared" si="57"/>
        <v/>
      </c>
      <c r="J54" s="549" t="str">
        <f t="shared" si="57"/>
        <v/>
      </c>
      <c r="K54" s="549" t="str">
        <f t="shared" si="57"/>
        <v/>
      </c>
      <c r="L54" s="549" t="str">
        <f t="shared" si="57"/>
        <v/>
      </c>
      <c r="M54" s="549" t="str">
        <f t="shared" si="57"/>
        <v/>
      </c>
      <c r="N54" s="549" t="str">
        <f t="shared" si="58"/>
        <v/>
      </c>
      <c r="O54" s="549" t="str">
        <f t="shared" si="58"/>
        <v/>
      </c>
      <c r="P54" s="549" t="str">
        <f t="shared" si="58"/>
        <v/>
      </c>
      <c r="Q54" s="549" t="str">
        <f t="shared" si="58"/>
        <v/>
      </c>
      <c r="R54" s="549" t="str">
        <f t="shared" si="58"/>
        <v/>
      </c>
      <c r="S54" s="549" t="str">
        <f t="shared" si="58"/>
        <v/>
      </c>
      <c r="T54" s="549" t="str">
        <f t="shared" si="58"/>
        <v/>
      </c>
      <c r="U54" s="549" t="str">
        <f t="shared" si="58"/>
        <v/>
      </c>
      <c r="V54" s="549" t="str">
        <f t="shared" si="58"/>
        <v/>
      </c>
      <c r="W54" s="549" t="str">
        <f t="shared" si="58"/>
        <v/>
      </c>
      <c r="X54" s="549" t="str">
        <f t="shared" si="58"/>
        <v/>
      </c>
      <c r="Y54" s="549" t="str">
        <f t="shared" si="58"/>
        <v/>
      </c>
      <c r="Z54" s="550" t="str">
        <f t="shared" si="58"/>
        <v/>
      </c>
      <c r="AA54" s="544"/>
      <c r="AB54" s="545">
        <f t="shared" si="59"/>
        <v>0</v>
      </c>
      <c r="AC54" s="551"/>
      <c r="AD54" s="552"/>
      <c r="AE54" s="536"/>
      <c r="AF54" s="413"/>
      <c r="AG54" s="413"/>
      <c r="AH54" s="413"/>
      <c r="AI54" s="413"/>
      <c r="AJ54" s="413"/>
      <c r="AK54" s="413"/>
      <c r="AL54" s="413"/>
      <c r="AM54" s="413"/>
      <c r="AN54" s="413"/>
      <c r="AO54" s="413"/>
      <c r="AP54" s="413"/>
      <c r="AQ54" s="413"/>
      <c r="AR54" s="413"/>
      <c r="AS54" s="413"/>
      <c r="AT54" s="413"/>
      <c r="AU54" s="413"/>
      <c r="AV54" s="413"/>
      <c r="AW54" s="413"/>
      <c r="AX54" s="413"/>
      <c r="AY54" s="413"/>
      <c r="AZ54" s="413"/>
      <c r="BA54" s="515">
        <f t="shared" si="50"/>
        <v>0</v>
      </c>
      <c r="BB54" s="458">
        <f t="shared" si="62"/>
        <v>0</v>
      </c>
      <c r="BC54" s="458">
        <f t="shared" si="62"/>
        <v>0</v>
      </c>
      <c r="BD54" s="458">
        <f t="shared" si="62"/>
        <v>0</v>
      </c>
      <c r="BE54" s="458">
        <f t="shared" si="62"/>
        <v>0</v>
      </c>
      <c r="BF54" s="458">
        <f t="shared" si="62"/>
        <v>0</v>
      </c>
      <c r="BG54" s="458">
        <f t="shared" si="62"/>
        <v>0</v>
      </c>
      <c r="BH54" s="458">
        <f t="shared" si="62"/>
        <v>0</v>
      </c>
      <c r="BI54" s="458">
        <f t="shared" si="62"/>
        <v>0</v>
      </c>
      <c r="BJ54" s="458">
        <f t="shared" si="62"/>
        <v>0</v>
      </c>
      <c r="BK54" s="458">
        <f t="shared" si="62"/>
        <v>0</v>
      </c>
      <c r="BL54" s="458">
        <f t="shared" si="62"/>
        <v>0</v>
      </c>
      <c r="BM54" s="458">
        <f t="shared" si="62"/>
        <v>0</v>
      </c>
      <c r="BN54" s="458">
        <f t="shared" si="62"/>
        <v>0</v>
      </c>
      <c r="BO54" s="458">
        <f t="shared" si="62"/>
        <v>0</v>
      </c>
      <c r="BP54" s="458">
        <f t="shared" si="62"/>
        <v>0</v>
      </c>
      <c r="BQ54" s="458">
        <f t="shared" si="60"/>
        <v>0</v>
      </c>
      <c r="BR54" s="458">
        <f t="shared" si="60"/>
        <v>0</v>
      </c>
      <c r="BS54" s="458">
        <f t="shared" si="60"/>
        <v>0</v>
      </c>
      <c r="BT54" s="458">
        <f t="shared" si="60"/>
        <v>0</v>
      </c>
      <c r="BU54" s="458">
        <f t="shared" si="60"/>
        <v>0</v>
      </c>
      <c r="BV54" s="459">
        <f t="shared" si="51"/>
        <v>0</v>
      </c>
      <c r="BW54" s="460">
        <f t="shared" si="63"/>
        <v>0</v>
      </c>
      <c r="BX54" s="460">
        <f t="shared" si="63"/>
        <v>0</v>
      </c>
      <c r="BY54" s="460">
        <f t="shared" si="63"/>
        <v>0</v>
      </c>
      <c r="BZ54" s="460">
        <f t="shared" si="63"/>
        <v>0</v>
      </c>
      <c r="CA54" s="460">
        <f t="shared" si="63"/>
        <v>0</v>
      </c>
      <c r="CB54" s="460">
        <f t="shared" si="63"/>
        <v>0</v>
      </c>
      <c r="CC54" s="460">
        <f t="shared" si="63"/>
        <v>0</v>
      </c>
      <c r="CD54" s="460">
        <f t="shared" si="63"/>
        <v>0</v>
      </c>
      <c r="CE54" s="460">
        <f t="shared" si="63"/>
        <v>0</v>
      </c>
      <c r="CF54" s="460">
        <f t="shared" si="63"/>
        <v>0</v>
      </c>
      <c r="CG54" s="460">
        <f t="shared" si="63"/>
        <v>0</v>
      </c>
      <c r="CH54" s="460">
        <f t="shared" si="63"/>
        <v>0</v>
      </c>
      <c r="CI54" s="460">
        <f t="shared" si="63"/>
        <v>0</v>
      </c>
      <c r="CJ54" s="460">
        <f t="shared" si="63"/>
        <v>0</v>
      </c>
      <c r="CK54" s="460">
        <f t="shared" si="63"/>
        <v>0</v>
      </c>
      <c r="CL54" s="460">
        <f t="shared" si="61"/>
        <v>0</v>
      </c>
      <c r="CM54" s="460">
        <f t="shared" si="61"/>
        <v>0</v>
      </c>
      <c r="CN54" s="460">
        <f t="shared" si="61"/>
        <v>0</v>
      </c>
      <c r="CO54" s="460">
        <f t="shared" si="61"/>
        <v>0</v>
      </c>
      <c r="CP54" s="460">
        <f t="shared" si="61"/>
        <v>0</v>
      </c>
      <c r="CQ54" s="459">
        <f t="shared" si="52"/>
        <v>0</v>
      </c>
      <c r="CR54" s="413"/>
      <c r="CS54" s="413"/>
      <c r="CT54" s="413"/>
    </row>
    <row r="55" spans="1:98" ht="15.75" thickBot="1">
      <c r="A55" s="913"/>
      <c r="B55" s="916"/>
      <c r="C55" s="768" t="s">
        <v>51</v>
      </c>
      <c r="D55" s="765" t="str">
        <f t="shared" si="57"/>
        <v/>
      </c>
      <c r="E55" s="766" t="str">
        <f t="shared" si="57"/>
        <v/>
      </c>
      <c r="F55" s="766" t="str">
        <f t="shared" si="57"/>
        <v/>
      </c>
      <c r="G55" s="766" t="str">
        <f t="shared" si="57"/>
        <v/>
      </c>
      <c r="H55" s="766" t="str">
        <f t="shared" si="57"/>
        <v/>
      </c>
      <c r="I55" s="766" t="str">
        <f t="shared" si="57"/>
        <v/>
      </c>
      <c r="J55" s="766" t="str">
        <f t="shared" si="57"/>
        <v/>
      </c>
      <c r="K55" s="766" t="str">
        <f t="shared" si="57"/>
        <v/>
      </c>
      <c r="L55" s="766" t="str">
        <f t="shared" si="57"/>
        <v/>
      </c>
      <c r="M55" s="766" t="str">
        <f t="shared" si="57"/>
        <v/>
      </c>
      <c r="N55" s="766" t="str">
        <f t="shared" si="58"/>
        <v/>
      </c>
      <c r="O55" s="766" t="str">
        <f t="shared" si="58"/>
        <v/>
      </c>
      <c r="P55" s="766" t="str">
        <f t="shared" si="58"/>
        <v/>
      </c>
      <c r="Q55" s="766" t="str">
        <f t="shared" si="58"/>
        <v/>
      </c>
      <c r="R55" s="766" t="str">
        <f t="shared" si="58"/>
        <v/>
      </c>
      <c r="S55" s="766" t="str">
        <f t="shared" si="58"/>
        <v/>
      </c>
      <c r="T55" s="766" t="str">
        <f t="shared" si="58"/>
        <v/>
      </c>
      <c r="U55" s="766" t="str">
        <f t="shared" si="58"/>
        <v/>
      </c>
      <c r="V55" s="766" t="str">
        <f t="shared" si="58"/>
        <v/>
      </c>
      <c r="W55" s="766" t="str">
        <f t="shared" si="58"/>
        <v/>
      </c>
      <c r="X55" s="766" t="str">
        <f t="shared" si="58"/>
        <v/>
      </c>
      <c r="Y55" s="766" t="str">
        <f t="shared" si="58"/>
        <v/>
      </c>
      <c r="Z55" s="767" t="str">
        <f t="shared" si="58"/>
        <v/>
      </c>
      <c r="AA55" s="544"/>
      <c r="AB55" s="553">
        <f t="shared" si="59"/>
        <v>0</v>
      </c>
      <c r="AC55" s="551"/>
      <c r="AD55" s="552"/>
      <c r="AE55" s="536"/>
      <c r="AF55" s="413"/>
      <c r="AG55" s="413"/>
      <c r="AH55" s="413"/>
      <c r="AI55" s="413"/>
      <c r="AJ55" s="413"/>
      <c r="AK55" s="413"/>
      <c r="AL55" s="413"/>
      <c r="AM55" s="413"/>
      <c r="AN55" s="413"/>
      <c r="AO55" s="413"/>
      <c r="AP55" s="413"/>
      <c r="AQ55" s="413"/>
      <c r="AR55" s="413"/>
      <c r="AS55" s="413"/>
      <c r="AT55" s="413"/>
      <c r="AU55" s="413"/>
      <c r="AV55" s="413"/>
      <c r="AW55" s="413"/>
      <c r="AX55" s="413"/>
      <c r="AY55" s="413"/>
      <c r="AZ55" s="413"/>
      <c r="BA55" s="515">
        <f t="shared" si="50"/>
        <v>0</v>
      </c>
      <c r="BB55" s="458">
        <f t="shared" si="62"/>
        <v>0</v>
      </c>
      <c r="BC55" s="458">
        <f t="shared" si="62"/>
        <v>0</v>
      </c>
      <c r="BD55" s="458">
        <f t="shared" si="62"/>
        <v>0</v>
      </c>
      <c r="BE55" s="458">
        <f t="shared" si="62"/>
        <v>0</v>
      </c>
      <c r="BF55" s="458">
        <f t="shared" si="62"/>
        <v>0</v>
      </c>
      <c r="BG55" s="458">
        <f t="shared" si="62"/>
        <v>0</v>
      </c>
      <c r="BH55" s="458">
        <f t="shared" si="62"/>
        <v>0</v>
      </c>
      <c r="BI55" s="458">
        <f t="shared" si="62"/>
        <v>0</v>
      </c>
      <c r="BJ55" s="458">
        <f t="shared" si="62"/>
        <v>0</v>
      </c>
      <c r="BK55" s="458">
        <f t="shared" si="62"/>
        <v>0</v>
      </c>
      <c r="BL55" s="458">
        <f t="shared" si="62"/>
        <v>0</v>
      </c>
      <c r="BM55" s="458">
        <f t="shared" si="62"/>
        <v>0</v>
      </c>
      <c r="BN55" s="458">
        <f t="shared" si="62"/>
        <v>0</v>
      </c>
      <c r="BO55" s="458">
        <f t="shared" si="62"/>
        <v>0</v>
      </c>
      <c r="BP55" s="458">
        <f t="shared" si="62"/>
        <v>0</v>
      </c>
      <c r="BQ55" s="458">
        <f t="shared" si="60"/>
        <v>0</v>
      </c>
      <c r="BR55" s="458">
        <f t="shared" si="60"/>
        <v>0</v>
      </c>
      <c r="BS55" s="458">
        <f t="shared" si="60"/>
        <v>0</v>
      </c>
      <c r="BT55" s="458">
        <f t="shared" si="60"/>
        <v>0</v>
      </c>
      <c r="BU55" s="458">
        <f t="shared" si="60"/>
        <v>0</v>
      </c>
      <c r="BV55" s="459">
        <f t="shared" si="51"/>
        <v>0</v>
      </c>
      <c r="BW55" s="460">
        <f t="shared" si="63"/>
        <v>0</v>
      </c>
      <c r="BX55" s="460">
        <f t="shared" si="63"/>
        <v>0</v>
      </c>
      <c r="BY55" s="460">
        <f t="shared" si="63"/>
        <v>0</v>
      </c>
      <c r="BZ55" s="460">
        <f t="shared" si="63"/>
        <v>0</v>
      </c>
      <c r="CA55" s="460">
        <f t="shared" si="63"/>
        <v>0</v>
      </c>
      <c r="CB55" s="460">
        <f t="shared" si="63"/>
        <v>0</v>
      </c>
      <c r="CC55" s="460">
        <f t="shared" si="63"/>
        <v>0</v>
      </c>
      <c r="CD55" s="460">
        <f t="shared" si="63"/>
        <v>0</v>
      </c>
      <c r="CE55" s="460">
        <f t="shared" si="63"/>
        <v>0</v>
      </c>
      <c r="CF55" s="460">
        <f t="shared" si="63"/>
        <v>0</v>
      </c>
      <c r="CG55" s="460">
        <f t="shared" si="63"/>
        <v>0</v>
      </c>
      <c r="CH55" s="460">
        <f t="shared" si="63"/>
        <v>0</v>
      </c>
      <c r="CI55" s="460">
        <f t="shared" si="63"/>
        <v>0</v>
      </c>
      <c r="CJ55" s="460">
        <f t="shared" si="63"/>
        <v>0</v>
      </c>
      <c r="CK55" s="460">
        <f t="shared" si="63"/>
        <v>0</v>
      </c>
      <c r="CL55" s="460">
        <f t="shared" si="61"/>
        <v>0</v>
      </c>
      <c r="CM55" s="460">
        <f t="shared" si="61"/>
        <v>0</v>
      </c>
      <c r="CN55" s="460">
        <f t="shared" si="61"/>
        <v>0</v>
      </c>
      <c r="CO55" s="460">
        <f t="shared" si="61"/>
        <v>0</v>
      </c>
      <c r="CP55" s="460">
        <f t="shared" si="61"/>
        <v>0</v>
      </c>
      <c r="CQ55" s="459">
        <f t="shared" si="52"/>
        <v>0</v>
      </c>
      <c r="CR55" s="413"/>
      <c r="CS55" s="413"/>
      <c r="CT55" s="413"/>
    </row>
    <row r="56" spans="1:98" ht="15.6" customHeight="1">
      <c r="A56" s="917" t="s">
        <v>1109</v>
      </c>
      <c r="B56" s="920" t="s">
        <v>1114</v>
      </c>
      <c r="C56" s="554" t="s">
        <v>45</v>
      </c>
      <c r="D56" s="762" t="str">
        <f>IF(OR(D$4&lt;&gt;5),"",IF(SUMIF($C$20:$C$41,$C56,D$20:D$41)=0,"",IF(OR(D$46=0,D$46=""),"zone géo ?",SUMIF($C$20:$C$41,$C56,D$20:D$41)*IF(ISNA(VLOOKUP(CONCATENATE($C56,D$46),bareme_regarnis,2,0)),"",VLOOKUP(CONCATENATE($C56,D$46),bareme_regarnis,2,0)))))</f>
        <v/>
      </c>
      <c r="E56" s="762" t="str">
        <f t="shared" ref="E56:Z56" si="64">IF(OR(E$4&lt;&gt;5),"",IF(SUMIF($C$20:$C$41,$C56,E$20:E$41)=0,"",IF(OR(E$46=0,E$46=""),"zone géo ?",SUMIF($C$20:$C$41,$C56,E$20:E$41)*IF(ISNA(VLOOKUP(CONCATENATE($C56,E$46),bareme_regarnis,2,0)),"",VLOOKUP(CONCATENATE($C56,E$46),bareme_regarnis,2,0)))))</f>
        <v/>
      </c>
      <c r="F56" s="762" t="str">
        <f t="shared" si="64"/>
        <v/>
      </c>
      <c r="G56" s="762" t="str">
        <f t="shared" si="64"/>
        <v/>
      </c>
      <c r="H56" s="762" t="str">
        <f t="shared" si="64"/>
        <v/>
      </c>
      <c r="I56" s="762" t="str">
        <f t="shared" si="64"/>
        <v/>
      </c>
      <c r="J56" s="762" t="str">
        <f t="shared" si="64"/>
        <v/>
      </c>
      <c r="K56" s="762" t="str">
        <f t="shared" si="64"/>
        <v/>
      </c>
      <c r="L56" s="762" t="str">
        <f t="shared" si="64"/>
        <v/>
      </c>
      <c r="M56" s="762" t="str">
        <f t="shared" si="64"/>
        <v/>
      </c>
      <c r="N56" s="762" t="str">
        <f t="shared" si="64"/>
        <v/>
      </c>
      <c r="O56" s="762" t="str">
        <f t="shared" si="64"/>
        <v/>
      </c>
      <c r="P56" s="762" t="str">
        <f t="shared" si="64"/>
        <v/>
      </c>
      <c r="Q56" s="762" t="str">
        <f t="shared" si="64"/>
        <v/>
      </c>
      <c r="R56" s="762" t="str">
        <f t="shared" si="64"/>
        <v/>
      </c>
      <c r="S56" s="762" t="str">
        <f t="shared" si="64"/>
        <v/>
      </c>
      <c r="T56" s="762" t="str">
        <f t="shared" si="64"/>
        <v/>
      </c>
      <c r="U56" s="762" t="str">
        <f t="shared" si="64"/>
        <v/>
      </c>
      <c r="V56" s="762" t="str">
        <f t="shared" si="64"/>
        <v/>
      </c>
      <c r="W56" s="762" t="str">
        <f t="shared" si="64"/>
        <v/>
      </c>
      <c r="X56" s="762" t="str">
        <f t="shared" si="64"/>
        <v/>
      </c>
      <c r="Y56" s="762" t="str">
        <f t="shared" si="64"/>
        <v/>
      </c>
      <c r="Z56" s="762" t="str">
        <f t="shared" si="64"/>
        <v/>
      </c>
      <c r="AA56" s="544"/>
      <c r="AB56" s="555"/>
      <c r="AC56" s="556"/>
      <c r="AD56" s="552"/>
      <c r="AE56" s="536"/>
      <c r="AF56" s="413"/>
      <c r="AG56" s="413"/>
      <c r="AH56" s="413"/>
      <c r="AI56" s="413"/>
      <c r="AJ56" s="413"/>
      <c r="AK56" s="413"/>
      <c r="AL56" s="413"/>
      <c r="AM56" s="413"/>
      <c r="AN56" s="413"/>
      <c r="AO56" s="413"/>
      <c r="AP56" s="413"/>
      <c r="AQ56" s="413"/>
      <c r="AR56" s="413"/>
      <c r="AS56" s="413"/>
      <c r="AT56" s="413"/>
      <c r="AU56" s="413"/>
      <c r="AV56" s="413"/>
      <c r="AW56" s="413"/>
      <c r="AX56" s="413"/>
      <c r="AY56" s="413"/>
      <c r="AZ56" s="413"/>
      <c r="BA56" s="515">
        <f t="shared" si="50"/>
        <v>0</v>
      </c>
      <c r="BB56" s="458">
        <f t="shared" si="62"/>
        <v>0</v>
      </c>
      <c r="BC56" s="458">
        <f t="shared" si="62"/>
        <v>0</v>
      </c>
      <c r="BD56" s="458">
        <f t="shared" si="62"/>
        <v>0</v>
      </c>
      <c r="BE56" s="458">
        <f t="shared" si="62"/>
        <v>0</v>
      </c>
      <c r="BF56" s="458">
        <f t="shared" si="62"/>
        <v>0</v>
      </c>
      <c r="BG56" s="458">
        <f t="shared" si="62"/>
        <v>0</v>
      </c>
      <c r="BH56" s="458">
        <f t="shared" si="62"/>
        <v>0</v>
      </c>
      <c r="BI56" s="458">
        <f t="shared" si="62"/>
        <v>0</v>
      </c>
      <c r="BJ56" s="458">
        <f t="shared" si="62"/>
        <v>0</v>
      </c>
      <c r="BK56" s="458">
        <f t="shared" si="62"/>
        <v>0</v>
      </c>
      <c r="BL56" s="458">
        <f t="shared" si="62"/>
        <v>0</v>
      </c>
      <c r="BM56" s="458">
        <f t="shared" si="62"/>
        <v>0</v>
      </c>
      <c r="BN56" s="458">
        <f t="shared" si="62"/>
        <v>0</v>
      </c>
      <c r="BO56" s="458">
        <f t="shared" si="62"/>
        <v>0</v>
      </c>
      <c r="BP56" s="458">
        <f t="shared" si="62"/>
        <v>0</v>
      </c>
      <c r="BQ56" s="458">
        <f t="shared" si="60"/>
        <v>0</v>
      </c>
      <c r="BR56" s="458">
        <f t="shared" si="60"/>
        <v>0</v>
      </c>
      <c r="BS56" s="458">
        <f t="shared" si="60"/>
        <v>0</v>
      </c>
      <c r="BT56" s="458">
        <f t="shared" si="60"/>
        <v>0</v>
      </c>
      <c r="BU56" s="458">
        <f t="shared" si="60"/>
        <v>0</v>
      </c>
      <c r="BV56" s="459">
        <f t="shared" si="51"/>
        <v>0</v>
      </c>
      <c r="BW56" s="460">
        <f t="shared" si="63"/>
        <v>0</v>
      </c>
      <c r="BX56" s="460">
        <f t="shared" si="63"/>
        <v>0</v>
      </c>
      <c r="BY56" s="460">
        <f t="shared" si="63"/>
        <v>0</v>
      </c>
      <c r="BZ56" s="460">
        <f t="shared" si="63"/>
        <v>0</v>
      </c>
      <c r="CA56" s="460">
        <f t="shared" si="63"/>
        <v>0</v>
      </c>
      <c r="CB56" s="460">
        <f t="shared" si="63"/>
        <v>0</v>
      </c>
      <c r="CC56" s="460">
        <f t="shared" si="63"/>
        <v>0</v>
      </c>
      <c r="CD56" s="460">
        <f t="shared" si="63"/>
        <v>0</v>
      </c>
      <c r="CE56" s="460">
        <f t="shared" si="63"/>
        <v>0</v>
      </c>
      <c r="CF56" s="460">
        <f t="shared" si="63"/>
        <v>0</v>
      </c>
      <c r="CG56" s="460">
        <f t="shared" si="63"/>
        <v>0</v>
      </c>
      <c r="CH56" s="460">
        <f t="shared" si="63"/>
        <v>0</v>
      </c>
      <c r="CI56" s="460">
        <f t="shared" si="63"/>
        <v>0</v>
      </c>
      <c r="CJ56" s="460">
        <f t="shared" si="63"/>
        <v>0</v>
      </c>
      <c r="CK56" s="460">
        <f t="shared" si="63"/>
        <v>0</v>
      </c>
      <c r="CL56" s="460">
        <f t="shared" si="61"/>
        <v>0</v>
      </c>
      <c r="CM56" s="460">
        <f t="shared" si="61"/>
        <v>0</v>
      </c>
      <c r="CN56" s="460">
        <f t="shared" si="61"/>
        <v>0</v>
      </c>
      <c r="CO56" s="460">
        <f t="shared" si="61"/>
        <v>0</v>
      </c>
      <c r="CP56" s="460">
        <f t="shared" si="61"/>
        <v>0</v>
      </c>
      <c r="CQ56" s="459">
        <f t="shared" si="52"/>
        <v>0</v>
      </c>
      <c r="CR56" s="413"/>
      <c r="CS56" s="413"/>
      <c r="CT56" s="413"/>
    </row>
    <row r="57" spans="1:98">
      <c r="A57" s="918"/>
      <c r="B57" s="921"/>
      <c r="C57" s="557" t="s">
        <v>46</v>
      </c>
      <c r="D57" s="762" t="str">
        <f t="shared" ref="D57:M63" si="65">IF(OR(D$4&lt;&gt;5),"",IF(SUMIF($C$20:$C$41,$C57,D$20:D$41)=0,"",IF(OR(D$46=0,D$46=""),"zone géo ?",SUMIF($C$20:$C$41,$C57,D$20:D$41)*IF(ISNA(VLOOKUP($C57,bareme_regarnis,2,0)),"",VLOOKUP($C57,bareme_regarnis,2,0)))))</f>
        <v/>
      </c>
      <c r="E57" s="762" t="str">
        <f t="shared" si="65"/>
        <v/>
      </c>
      <c r="F57" s="762" t="str">
        <f t="shared" si="65"/>
        <v/>
      </c>
      <c r="G57" s="762" t="str">
        <f t="shared" si="65"/>
        <v/>
      </c>
      <c r="H57" s="762" t="str">
        <f t="shared" si="65"/>
        <v/>
      </c>
      <c r="I57" s="762" t="str">
        <f t="shared" si="65"/>
        <v/>
      </c>
      <c r="J57" s="762" t="str">
        <f t="shared" si="65"/>
        <v/>
      </c>
      <c r="K57" s="762" t="str">
        <f t="shared" si="65"/>
        <v/>
      </c>
      <c r="L57" s="762" t="str">
        <f t="shared" si="65"/>
        <v/>
      </c>
      <c r="M57" s="762" t="str">
        <f t="shared" si="65"/>
        <v/>
      </c>
      <c r="N57" s="762" t="str">
        <f t="shared" ref="N57:Z63" si="66">IF(OR(N$4&lt;&gt;5),"",IF(SUMIF($C$20:$C$41,$C57,N$20:N$41)=0,"",IF(OR(N$46=0,N$46=""),"zone géo ?",SUMIF($C$20:$C$41,$C57,N$20:N$41)*IF(ISNA(VLOOKUP($C57,bareme_regarnis,2,0)),"",VLOOKUP($C57,bareme_regarnis,2,0)))))</f>
        <v/>
      </c>
      <c r="O57" s="762" t="str">
        <f t="shared" si="66"/>
        <v/>
      </c>
      <c r="P57" s="762" t="str">
        <f t="shared" si="66"/>
        <v/>
      </c>
      <c r="Q57" s="762" t="str">
        <f t="shared" si="66"/>
        <v/>
      </c>
      <c r="R57" s="762" t="str">
        <f t="shared" si="66"/>
        <v/>
      </c>
      <c r="S57" s="762" t="str">
        <f t="shared" si="66"/>
        <v/>
      </c>
      <c r="T57" s="762" t="str">
        <f t="shared" si="66"/>
        <v/>
      </c>
      <c r="U57" s="762" t="str">
        <f t="shared" si="66"/>
        <v/>
      </c>
      <c r="V57" s="762" t="str">
        <f t="shared" si="66"/>
        <v/>
      </c>
      <c r="W57" s="762" t="str">
        <f t="shared" si="66"/>
        <v/>
      </c>
      <c r="X57" s="762" t="str">
        <f t="shared" si="66"/>
        <v/>
      </c>
      <c r="Y57" s="762" t="str">
        <f t="shared" si="66"/>
        <v/>
      </c>
      <c r="Z57" s="762" t="str">
        <f t="shared" si="66"/>
        <v/>
      </c>
      <c r="AA57" s="544"/>
      <c r="AB57" s="555"/>
      <c r="AC57" s="556"/>
      <c r="AD57" s="552"/>
      <c r="AE57" s="536"/>
      <c r="AF57" s="413"/>
      <c r="AG57" s="413"/>
      <c r="AH57" s="413"/>
      <c r="AI57" s="413"/>
      <c r="AJ57" s="413"/>
      <c r="AK57" s="413"/>
      <c r="AL57" s="413"/>
      <c r="AM57" s="413"/>
      <c r="AN57" s="413"/>
      <c r="AO57" s="413"/>
      <c r="AP57" s="413"/>
      <c r="AQ57" s="413"/>
      <c r="AR57" s="413"/>
      <c r="AS57" s="413"/>
      <c r="AT57" s="413"/>
      <c r="AU57" s="413"/>
      <c r="AV57" s="413"/>
      <c r="AW57" s="413"/>
      <c r="AX57" s="413"/>
      <c r="AY57" s="413"/>
      <c r="AZ57" s="413"/>
      <c r="BA57" s="515">
        <f t="shared" si="50"/>
        <v>0</v>
      </c>
      <c r="BB57" s="458">
        <f t="shared" si="62"/>
        <v>0</v>
      </c>
      <c r="BC57" s="458">
        <f t="shared" si="62"/>
        <v>0</v>
      </c>
      <c r="BD57" s="458">
        <f t="shared" si="62"/>
        <v>0</v>
      </c>
      <c r="BE57" s="458">
        <f t="shared" si="62"/>
        <v>0</v>
      </c>
      <c r="BF57" s="458">
        <f t="shared" si="62"/>
        <v>0</v>
      </c>
      <c r="BG57" s="458">
        <f t="shared" si="62"/>
        <v>0</v>
      </c>
      <c r="BH57" s="458">
        <f t="shared" si="62"/>
        <v>0</v>
      </c>
      <c r="BI57" s="458">
        <f t="shared" si="62"/>
        <v>0</v>
      </c>
      <c r="BJ57" s="458">
        <f t="shared" si="62"/>
        <v>0</v>
      </c>
      <c r="BK57" s="458">
        <f t="shared" si="62"/>
        <v>0</v>
      </c>
      <c r="BL57" s="458">
        <f t="shared" si="62"/>
        <v>0</v>
      </c>
      <c r="BM57" s="458">
        <f t="shared" si="62"/>
        <v>0</v>
      </c>
      <c r="BN57" s="458">
        <f t="shared" si="62"/>
        <v>0</v>
      </c>
      <c r="BO57" s="458">
        <f t="shared" si="62"/>
        <v>0</v>
      </c>
      <c r="BP57" s="458">
        <f t="shared" si="62"/>
        <v>0</v>
      </c>
      <c r="BQ57" s="458">
        <f t="shared" si="60"/>
        <v>0</v>
      </c>
      <c r="BR57" s="458">
        <f t="shared" si="60"/>
        <v>0</v>
      </c>
      <c r="BS57" s="458">
        <f t="shared" si="60"/>
        <v>0</v>
      </c>
      <c r="BT57" s="458">
        <f t="shared" si="60"/>
        <v>0</v>
      </c>
      <c r="BU57" s="458">
        <f t="shared" si="60"/>
        <v>0</v>
      </c>
      <c r="BV57" s="459">
        <f t="shared" si="51"/>
        <v>0</v>
      </c>
      <c r="BW57" s="460">
        <f t="shared" si="63"/>
        <v>0</v>
      </c>
      <c r="BX57" s="460">
        <f t="shared" si="63"/>
        <v>0</v>
      </c>
      <c r="BY57" s="460">
        <f t="shared" si="63"/>
        <v>0</v>
      </c>
      <c r="BZ57" s="460">
        <f t="shared" si="63"/>
        <v>0</v>
      </c>
      <c r="CA57" s="460">
        <f t="shared" si="63"/>
        <v>0</v>
      </c>
      <c r="CB57" s="460">
        <f t="shared" si="63"/>
        <v>0</v>
      </c>
      <c r="CC57" s="460">
        <f t="shared" si="63"/>
        <v>0</v>
      </c>
      <c r="CD57" s="460">
        <f t="shared" si="63"/>
        <v>0</v>
      </c>
      <c r="CE57" s="460">
        <f t="shared" si="63"/>
        <v>0</v>
      </c>
      <c r="CF57" s="460">
        <f t="shared" si="63"/>
        <v>0</v>
      </c>
      <c r="CG57" s="460">
        <f t="shared" si="63"/>
        <v>0</v>
      </c>
      <c r="CH57" s="460">
        <f t="shared" si="63"/>
        <v>0</v>
      </c>
      <c r="CI57" s="460">
        <f t="shared" si="63"/>
        <v>0</v>
      </c>
      <c r="CJ57" s="460">
        <f t="shared" si="63"/>
        <v>0</v>
      </c>
      <c r="CK57" s="460">
        <f t="shared" si="63"/>
        <v>0</v>
      </c>
      <c r="CL57" s="460">
        <f t="shared" si="61"/>
        <v>0</v>
      </c>
      <c r="CM57" s="460">
        <f t="shared" si="61"/>
        <v>0</v>
      </c>
      <c r="CN57" s="460">
        <f t="shared" si="61"/>
        <v>0</v>
      </c>
      <c r="CO57" s="460">
        <f t="shared" si="61"/>
        <v>0</v>
      </c>
      <c r="CP57" s="460">
        <f t="shared" si="61"/>
        <v>0</v>
      </c>
      <c r="CQ57" s="459">
        <f t="shared" si="52"/>
        <v>0</v>
      </c>
      <c r="CR57" s="413"/>
      <c r="CS57" s="413"/>
      <c r="CT57" s="413"/>
    </row>
    <row r="58" spans="1:98">
      <c r="A58" s="918"/>
      <c r="B58" s="921"/>
      <c r="C58" s="558" t="s">
        <v>34</v>
      </c>
      <c r="D58" s="762" t="str">
        <f t="shared" si="65"/>
        <v/>
      </c>
      <c r="E58" s="762" t="str">
        <f t="shared" si="65"/>
        <v/>
      </c>
      <c r="F58" s="762" t="str">
        <f t="shared" si="65"/>
        <v/>
      </c>
      <c r="G58" s="762" t="str">
        <f t="shared" si="65"/>
        <v/>
      </c>
      <c r="H58" s="762" t="str">
        <f t="shared" si="65"/>
        <v/>
      </c>
      <c r="I58" s="762" t="str">
        <f t="shared" si="65"/>
        <v/>
      </c>
      <c r="J58" s="762" t="str">
        <f t="shared" si="65"/>
        <v/>
      </c>
      <c r="K58" s="762" t="str">
        <f t="shared" si="65"/>
        <v/>
      </c>
      <c r="L58" s="762" t="str">
        <f t="shared" si="65"/>
        <v/>
      </c>
      <c r="M58" s="762" t="str">
        <f t="shared" si="65"/>
        <v/>
      </c>
      <c r="N58" s="762" t="str">
        <f t="shared" si="66"/>
        <v/>
      </c>
      <c r="O58" s="762" t="str">
        <f t="shared" si="66"/>
        <v/>
      </c>
      <c r="P58" s="762" t="str">
        <f t="shared" si="66"/>
        <v/>
      </c>
      <c r="Q58" s="762" t="str">
        <f t="shared" si="66"/>
        <v/>
      </c>
      <c r="R58" s="762" t="str">
        <f t="shared" si="66"/>
        <v/>
      </c>
      <c r="S58" s="762" t="str">
        <f t="shared" si="66"/>
        <v/>
      </c>
      <c r="T58" s="762" t="str">
        <f t="shared" si="66"/>
        <v/>
      </c>
      <c r="U58" s="762" t="str">
        <f t="shared" si="66"/>
        <v/>
      </c>
      <c r="V58" s="762" t="str">
        <f t="shared" si="66"/>
        <v/>
      </c>
      <c r="W58" s="762" t="str">
        <f t="shared" si="66"/>
        <v/>
      </c>
      <c r="X58" s="762" t="str">
        <f t="shared" si="66"/>
        <v/>
      </c>
      <c r="Y58" s="762" t="str">
        <f t="shared" si="66"/>
        <v/>
      </c>
      <c r="Z58" s="762" t="str">
        <f t="shared" si="66"/>
        <v/>
      </c>
      <c r="AA58" s="544"/>
      <c r="AB58" s="555"/>
      <c r="AC58" s="556"/>
      <c r="AD58" s="552"/>
      <c r="AE58" s="536"/>
      <c r="AF58" s="413"/>
      <c r="AG58" s="413"/>
      <c r="AH58" s="413"/>
      <c r="AI58" s="413"/>
      <c r="AJ58" s="413"/>
      <c r="AK58" s="413"/>
      <c r="AL58" s="413"/>
      <c r="AM58" s="413"/>
      <c r="AN58" s="413"/>
      <c r="AO58" s="413"/>
      <c r="AP58" s="413"/>
      <c r="AQ58" s="413"/>
      <c r="AR58" s="413"/>
      <c r="AS58" s="413"/>
      <c r="AT58" s="413"/>
      <c r="AU58" s="413"/>
      <c r="AV58" s="413"/>
      <c r="AW58" s="413"/>
      <c r="AX58" s="413"/>
      <c r="AY58" s="413"/>
      <c r="AZ58" s="413"/>
      <c r="BA58" s="515">
        <f t="shared" si="50"/>
        <v>0</v>
      </c>
      <c r="BB58" s="458">
        <f t="shared" si="62"/>
        <v>0</v>
      </c>
      <c r="BC58" s="458">
        <f t="shared" si="62"/>
        <v>0</v>
      </c>
      <c r="BD58" s="458">
        <f t="shared" si="62"/>
        <v>0</v>
      </c>
      <c r="BE58" s="458">
        <f t="shared" si="62"/>
        <v>0</v>
      </c>
      <c r="BF58" s="458">
        <f t="shared" si="62"/>
        <v>0</v>
      </c>
      <c r="BG58" s="458">
        <f t="shared" si="62"/>
        <v>0</v>
      </c>
      <c r="BH58" s="458">
        <f t="shared" si="62"/>
        <v>0</v>
      </c>
      <c r="BI58" s="458">
        <f t="shared" si="62"/>
        <v>0</v>
      </c>
      <c r="BJ58" s="458">
        <f t="shared" si="62"/>
        <v>0</v>
      </c>
      <c r="BK58" s="458">
        <f t="shared" si="62"/>
        <v>0</v>
      </c>
      <c r="BL58" s="458">
        <f t="shared" si="62"/>
        <v>0</v>
      </c>
      <c r="BM58" s="458">
        <f t="shared" si="62"/>
        <v>0</v>
      </c>
      <c r="BN58" s="458">
        <f t="shared" si="62"/>
        <v>0</v>
      </c>
      <c r="BO58" s="458">
        <f t="shared" si="62"/>
        <v>0</v>
      </c>
      <c r="BP58" s="458">
        <f t="shared" si="62"/>
        <v>0</v>
      </c>
      <c r="BQ58" s="458">
        <f t="shared" si="60"/>
        <v>0</v>
      </c>
      <c r="BR58" s="458">
        <f t="shared" si="60"/>
        <v>0</v>
      </c>
      <c r="BS58" s="458">
        <f t="shared" si="60"/>
        <v>0</v>
      </c>
      <c r="BT58" s="458">
        <f t="shared" si="60"/>
        <v>0</v>
      </c>
      <c r="BU58" s="458">
        <f t="shared" si="60"/>
        <v>0</v>
      </c>
      <c r="BV58" s="459">
        <f t="shared" si="51"/>
        <v>0</v>
      </c>
      <c r="BW58" s="460">
        <f t="shared" si="63"/>
        <v>0</v>
      </c>
      <c r="BX58" s="460">
        <f t="shared" si="63"/>
        <v>0</v>
      </c>
      <c r="BY58" s="460">
        <f t="shared" si="63"/>
        <v>0</v>
      </c>
      <c r="BZ58" s="460">
        <f t="shared" si="63"/>
        <v>0</v>
      </c>
      <c r="CA58" s="460">
        <f t="shared" si="63"/>
        <v>0</v>
      </c>
      <c r="CB58" s="460">
        <f t="shared" si="63"/>
        <v>0</v>
      </c>
      <c r="CC58" s="460">
        <f t="shared" si="63"/>
        <v>0</v>
      </c>
      <c r="CD58" s="460">
        <f t="shared" si="63"/>
        <v>0</v>
      </c>
      <c r="CE58" s="460">
        <f t="shared" si="63"/>
        <v>0</v>
      </c>
      <c r="CF58" s="460">
        <f t="shared" si="63"/>
        <v>0</v>
      </c>
      <c r="CG58" s="460">
        <f t="shared" si="63"/>
        <v>0</v>
      </c>
      <c r="CH58" s="460">
        <f t="shared" si="63"/>
        <v>0</v>
      </c>
      <c r="CI58" s="460">
        <f t="shared" si="63"/>
        <v>0</v>
      </c>
      <c r="CJ58" s="460">
        <f t="shared" si="63"/>
        <v>0</v>
      </c>
      <c r="CK58" s="460">
        <f t="shared" si="63"/>
        <v>0</v>
      </c>
      <c r="CL58" s="460">
        <f t="shared" si="61"/>
        <v>0</v>
      </c>
      <c r="CM58" s="460">
        <f t="shared" si="61"/>
        <v>0</v>
      </c>
      <c r="CN58" s="460">
        <f t="shared" si="61"/>
        <v>0</v>
      </c>
      <c r="CO58" s="460">
        <f t="shared" si="61"/>
        <v>0</v>
      </c>
      <c r="CP58" s="460">
        <f t="shared" si="61"/>
        <v>0</v>
      </c>
      <c r="CQ58" s="459">
        <f t="shared" si="52"/>
        <v>0</v>
      </c>
      <c r="CR58" s="413"/>
      <c r="CS58" s="413"/>
      <c r="CT58" s="413"/>
    </row>
    <row r="59" spans="1:98" ht="18.75">
      <c r="A59" s="918"/>
      <c r="B59" s="921"/>
      <c r="C59" s="557" t="s">
        <v>47</v>
      </c>
      <c r="D59" s="762" t="str">
        <f t="shared" si="65"/>
        <v/>
      </c>
      <c r="E59" s="762" t="str">
        <f t="shared" si="65"/>
        <v/>
      </c>
      <c r="F59" s="762" t="str">
        <f t="shared" si="65"/>
        <v/>
      </c>
      <c r="G59" s="762" t="str">
        <f t="shared" si="65"/>
        <v/>
      </c>
      <c r="H59" s="762" t="str">
        <f t="shared" si="65"/>
        <v/>
      </c>
      <c r="I59" s="762" t="str">
        <f t="shared" si="65"/>
        <v/>
      </c>
      <c r="J59" s="762" t="str">
        <f t="shared" si="65"/>
        <v/>
      </c>
      <c r="K59" s="762" t="str">
        <f t="shared" si="65"/>
        <v/>
      </c>
      <c r="L59" s="762" t="str">
        <f t="shared" si="65"/>
        <v/>
      </c>
      <c r="M59" s="762" t="str">
        <f t="shared" si="65"/>
        <v/>
      </c>
      <c r="N59" s="762" t="str">
        <f t="shared" si="66"/>
        <v/>
      </c>
      <c r="O59" s="762" t="str">
        <f t="shared" si="66"/>
        <v/>
      </c>
      <c r="P59" s="762" t="str">
        <f t="shared" si="66"/>
        <v/>
      </c>
      <c r="Q59" s="762" t="str">
        <f t="shared" si="66"/>
        <v/>
      </c>
      <c r="R59" s="762" t="str">
        <f t="shared" si="66"/>
        <v/>
      </c>
      <c r="S59" s="762" t="str">
        <f t="shared" si="66"/>
        <v/>
      </c>
      <c r="T59" s="762" t="str">
        <f t="shared" si="66"/>
        <v/>
      </c>
      <c r="U59" s="762" t="str">
        <f t="shared" si="66"/>
        <v/>
      </c>
      <c r="V59" s="762" t="str">
        <f t="shared" si="66"/>
        <v/>
      </c>
      <c r="W59" s="762" t="str">
        <f t="shared" si="66"/>
        <v/>
      </c>
      <c r="X59" s="762" t="str">
        <f t="shared" si="66"/>
        <v/>
      </c>
      <c r="Y59" s="762" t="str">
        <f t="shared" si="66"/>
        <v/>
      </c>
      <c r="Z59" s="762" t="str">
        <f t="shared" si="66"/>
        <v/>
      </c>
      <c r="AA59" s="544"/>
      <c r="AB59" s="555"/>
      <c r="AC59" s="556"/>
      <c r="AD59" s="552"/>
      <c r="AE59" s="536"/>
      <c r="AF59" s="413"/>
      <c r="AG59" s="413"/>
      <c r="AH59" s="413"/>
      <c r="AI59" s="413"/>
      <c r="AJ59" s="413"/>
      <c r="AK59" s="413"/>
      <c r="AL59" s="413"/>
      <c r="AM59" s="413"/>
      <c r="AN59" s="413"/>
      <c r="AO59" s="413"/>
      <c r="AP59" s="413"/>
      <c r="AQ59" s="413"/>
      <c r="AR59" s="413"/>
      <c r="AS59" s="413"/>
      <c r="AT59" s="413"/>
      <c r="AU59" s="413"/>
      <c r="AV59" s="413"/>
      <c r="AW59" s="413"/>
      <c r="AX59" s="413"/>
      <c r="AY59" s="413"/>
      <c r="AZ59" s="413"/>
      <c r="BA59" s="413"/>
      <c r="BB59" s="413"/>
      <c r="BC59" s="413"/>
      <c r="BD59" s="413"/>
      <c r="BE59" s="413"/>
      <c r="BF59" s="413"/>
      <c r="BG59" s="413"/>
      <c r="BH59" s="413"/>
      <c r="BI59" s="413"/>
      <c r="BJ59" s="413"/>
      <c r="BK59" s="413"/>
      <c r="BL59" s="413"/>
      <c r="BM59" s="413"/>
      <c r="BN59" s="413"/>
      <c r="BO59" s="413"/>
      <c r="BP59" s="413"/>
      <c r="BQ59" s="413"/>
      <c r="BR59" s="413"/>
      <c r="BS59" s="413"/>
      <c r="BT59" s="413"/>
      <c r="BU59" s="413"/>
      <c r="BV59" s="506">
        <f>SUM(BV37:BV58)</f>
        <v>0</v>
      </c>
      <c r="BW59" s="413"/>
      <c r="BX59" s="413"/>
      <c r="BY59" s="413"/>
      <c r="BZ59" s="413"/>
      <c r="CA59" s="413"/>
      <c r="CB59" s="413"/>
      <c r="CC59" s="413"/>
      <c r="CD59" s="413"/>
      <c r="CE59" s="413"/>
      <c r="CF59" s="413"/>
      <c r="CG59" s="413"/>
      <c r="CH59" s="413"/>
      <c r="CI59" s="413"/>
      <c r="CJ59" s="413"/>
      <c r="CK59" s="413"/>
      <c r="CL59" s="413"/>
      <c r="CM59" s="413"/>
      <c r="CN59" s="413"/>
      <c r="CO59" s="413"/>
      <c r="CP59" s="413"/>
      <c r="CQ59" s="506">
        <f>SUM(CQ37:CQ58)</f>
        <v>0</v>
      </c>
      <c r="CR59" s="413"/>
      <c r="CS59" s="413"/>
      <c r="CT59" s="413"/>
    </row>
    <row r="60" spans="1:98">
      <c r="A60" s="918"/>
      <c r="B60" s="921"/>
      <c r="C60" s="557" t="s">
        <v>48</v>
      </c>
      <c r="D60" s="762" t="str">
        <f t="shared" si="65"/>
        <v/>
      </c>
      <c r="E60" s="762" t="str">
        <f t="shared" si="65"/>
        <v/>
      </c>
      <c r="F60" s="762" t="str">
        <f t="shared" si="65"/>
        <v/>
      </c>
      <c r="G60" s="762" t="str">
        <f t="shared" si="65"/>
        <v/>
      </c>
      <c r="H60" s="762" t="str">
        <f t="shared" si="65"/>
        <v/>
      </c>
      <c r="I60" s="762" t="str">
        <f t="shared" si="65"/>
        <v/>
      </c>
      <c r="J60" s="762" t="str">
        <f t="shared" si="65"/>
        <v/>
      </c>
      <c r="K60" s="762" t="str">
        <f t="shared" si="65"/>
        <v/>
      </c>
      <c r="L60" s="762" t="str">
        <f t="shared" si="65"/>
        <v/>
      </c>
      <c r="M60" s="762" t="str">
        <f t="shared" si="65"/>
        <v/>
      </c>
      <c r="N60" s="762" t="str">
        <f t="shared" si="66"/>
        <v/>
      </c>
      <c r="O60" s="762" t="str">
        <f t="shared" si="66"/>
        <v/>
      </c>
      <c r="P60" s="762" t="str">
        <f t="shared" si="66"/>
        <v/>
      </c>
      <c r="Q60" s="762" t="str">
        <f t="shared" si="66"/>
        <v/>
      </c>
      <c r="R60" s="762" t="str">
        <f t="shared" si="66"/>
        <v/>
      </c>
      <c r="S60" s="762" t="str">
        <f t="shared" si="66"/>
        <v/>
      </c>
      <c r="T60" s="762" t="str">
        <f t="shared" si="66"/>
        <v/>
      </c>
      <c r="U60" s="762" t="str">
        <f t="shared" si="66"/>
        <v/>
      </c>
      <c r="V60" s="762" t="str">
        <f t="shared" si="66"/>
        <v/>
      </c>
      <c r="W60" s="762" t="str">
        <f t="shared" si="66"/>
        <v/>
      </c>
      <c r="X60" s="762" t="str">
        <f t="shared" si="66"/>
        <v/>
      </c>
      <c r="Y60" s="762" t="str">
        <f t="shared" si="66"/>
        <v/>
      </c>
      <c r="Z60" s="762" t="str">
        <f t="shared" si="66"/>
        <v/>
      </c>
      <c r="AA60" s="544"/>
      <c r="AB60" s="555"/>
      <c r="AC60" s="556"/>
      <c r="AD60" s="552"/>
      <c r="AE60" s="536"/>
      <c r="AF60" s="413"/>
      <c r="AG60" s="413"/>
      <c r="AH60" s="413"/>
      <c r="AI60" s="413"/>
      <c r="AJ60" s="413"/>
      <c r="AK60" s="413"/>
      <c r="AL60" s="413"/>
      <c r="AM60" s="413"/>
      <c r="AN60" s="413"/>
      <c r="AO60" s="413"/>
      <c r="AP60" s="413"/>
      <c r="AQ60" s="413"/>
      <c r="AR60" s="413"/>
      <c r="AS60" s="413"/>
      <c r="AT60" s="413"/>
      <c r="AU60" s="413"/>
      <c r="AV60" s="413"/>
      <c r="AW60" s="413"/>
      <c r="AX60" s="413"/>
      <c r="AY60" s="413"/>
      <c r="AZ60" s="413"/>
      <c r="BA60" s="413"/>
      <c r="BB60" s="413"/>
      <c r="BC60" s="413"/>
      <c r="BD60" s="413"/>
      <c r="BE60" s="413"/>
      <c r="BF60" s="413"/>
      <c r="BG60" s="413"/>
      <c r="BH60" s="413"/>
      <c r="BI60" s="413"/>
      <c r="BJ60" s="413"/>
      <c r="BK60" s="413"/>
      <c r="BL60" s="413"/>
      <c r="BM60" s="413"/>
      <c r="BN60" s="413"/>
      <c r="BO60" s="413"/>
      <c r="BP60" s="413"/>
      <c r="BQ60" s="413"/>
      <c r="BR60" s="413"/>
      <c r="BS60" s="413"/>
      <c r="BT60" s="413"/>
      <c r="BU60" s="413"/>
      <c r="BV60" s="413"/>
      <c r="BW60" s="413"/>
      <c r="BX60" s="413"/>
      <c r="BY60" s="413"/>
      <c r="BZ60" s="413"/>
      <c r="CA60" s="413"/>
      <c r="CB60" s="413"/>
      <c r="CC60" s="413"/>
      <c r="CD60" s="413"/>
      <c r="CE60" s="413"/>
      <c r="CF60" s="413"/>
      <c r="CG60" s="413"/>
      <c r="CH60" s="413"/>
      <c r="CI60" s="413"/>
      <c r="CJ60" s="413"/>
      <c r="CK60" s="413"/>
      <c r="CL60" s="413"/>
      <c r="CM60" s="413"/>
      <c r="CN60" s="413"/>
      <c r="CO60" s="413"/>
      <c r="CP60" s="413"/>
      <c r="CQ60" s="413"/>
      <c r="CR60" s="413"/>
      <c r="CS60" s="413"/>
      <c r="CT60" s="413"/>
    </row>
    <row r="61" spans="1:98">
      <c r="A61" s="918"/>
      <c r="B61" s="921"/>
      <c r="C61" s="557" t="s">
        <v>49</v>
      </c>
      <c r="D61" s="762" t="str">
        <f t="shared" si="65"/>
        <v/>
      </c>
      <c r="E61" s="762" t="str">
        <f t="shared" si="65"/>
        <v/>
      </c>
      <c r="F61" s="762" t="str">
        <f t="shared" si="65"/>
        <v/>
      </c>
      <c r="G61" s="762" t="str">
        <f t="shared" si="65"/>
        <v/>
      </c>
      <c r="H61" s="762" t="str">
        <f t="shared" si="65"/>
        <v/>
      </c>
      <c r="I61" s="762" t="str">
        <f t="shared" si="65"/>
        <v/>
      </c>
      <c r="J61" s="762" t="str">
        <f t="shared" si="65"/>
        <v/>
      </c>
      <c r="K61" s="762" t="str">
        <f t="shared" si="65"/>
        <v/>
      </c>
      <c r="L61" s="762" t="str">
        <f t="shared" si="65"/>
        <v/>
      </c>
      <c r="M61" s="762" t="str">
        <f t="shared" si="65"/>
        <v/>
      </c>
      <c r="N61" s="762" t="str">
        <f t="shared" si="66"/>
        <v/>
      </c>
      <c r="O61" s="762" t="str">
        <f t="shared" si="66"/>
        <v/>
      </c>
      <c r="P61" s="762" t="str">
        <f t="shared" si="66"/>
        <v/>
      </c>
      <c r="Q61" s="762" t="str">
        <f t="shared" si="66"/>
        <v/>
      </c>
      <c r="R61" s="762" t="str">
        <f t="shared" si="66"/>
        <v/>
      </c>
      <c r="S61" s="762" t="str">
        <f t="shared" si="66"/>
        <v/>
      </c>
      <c r="T61" s="762" t="str">
        <f t="shared" si="66"/>
        <v/>
      </c>
      <c r="U61" s="762" t="str">
        <f t="shared" si="66"/>
        <v/>
      </c>
      <c r="V61" s="762" t="str">
        <f t="shared" si="66"/>
        <v/>
      </c>
      <c r="W61" s="762" t="str">
        <f t="shared" si="66"/>
        <v/>
      </c>
      <c r="X61" s="762" t="str">
        <f t="shared" si="66"/>
        <v/>
      </c>
      <c r="Y61" s="762" t="str">
        <f t="shared" si="66"/>
        <v/>
      </c>
      <c r="Z61" s="762" t="str">
        <f t="shared" si="66"/>
        <v/>
      </c>
      <c r="AA61" s="544"/>
      <c r="AB61" s="555"/>
      <c r="AC61" s="556"/>
      <c r="AD61" s="552"/>
      <c r="AE61" s="536"/>
      <c r="AF61" s="413"/>
      <c r="AG61" s="413"/>
      <c r="AH61" s="413"/>
      <c r="AI61" s="413"/>
      <c r="AJ61" s="413"/>
      <c r="AK61" s="413"/>
      <c r="AL61" s="413"/>
      <c r="AM61" s="413"/>
      <c r="AN61" s="413"/>
      <c r="AO61" s="413"/>
      <c r="AP61" s="413"/>
      <c r="AQ61" s="413"/>
      <c r="AR61" s="413"/>
      <c r="AS61" s="413"/>
      <c r="AT61" s="413"/>
      <c r="AU61" s="413"/>
      <c r="AV61" s="413"/>
      <c r="AW61" s="413"/>
      <c r="AX61" s="413"/>
      <c r="AY61" s="413"/>
      <c r="AZ61" s="413"/>
      <c r="BA61" s="413"/>
      <c r="BB61" s="413"/>
      <c r="BC61" s="413"/>
      <c r="BD61" s="413"/>
      <c r="BE61" s="413"/>
      <c r="BF61" s="413"/>
      <c r="BG61" s="413"/>
      <c r="BH61" s="413"/>
      <c r="BI61" s="413"/>
      <c r="BJ61" s="413"/>
      <c r="BK61" s="413"/>
      <c r="BL61" s="413"/>
      <c r="BM61" s="413"/>
      <c r="BN61" s="413"/>
      <c r="BO61" s="413"/>
      <c r="BP61" s="413"/>
      <c r="BQ61" s="413"/>
      <c r="BR61" s="413"/>
      <c r="BS61" s="413"/>
      <c r="BT61" s="413"/>
      <c r="BU61" s="413"/>
      <c r="BV61" s="413"/>
      <c r="BW61" s="413"/>
      <c r="BX61" s="413"/>
      <c r="BY61" s="413"/>
      <c r="BZ61" s="413"/>
      <c r="CA61" s="413"/>
      <c r="CB61" s="413"/>
      <c r="CC61" s="413"/>
      <c r="CD61" s="413"/>
      <c r="CE61" s="413"/>
      <c r="CF61" s="413"/>
      <c r="CG61" s="413"/>
      <c r="CH61" s="413"/>
      <c r="CI61" s="413"/>
      <c r="CJ61" s="413"/>
      <c r="CK61" s="413"/>
      <c r="CL61" s="413"/>
      <c r="CM61" s="413"/>
      <c r="CN61" s="413"/>
      <c r="CO61" s="413"/>
      <c r="CP61" s="413"/>
      <c r="CQ61" s="413"/>
      <c r="CR61" s="413"/>
      <c r="CS61" s="413"/>
      <c r="CT61" s="413"/>
    </row>
    <row r="62" spans="1:98">
      <c r="A62" s="918"/>
      <c r="B62" s="921"/>
      <c r="C62" s="557" t="s">
        <v>50</v>
      </c>
      <c r="D62" s="762" t="str">
        <f t="shared" si="65"/>
        <v/>
      </c>
      <c r="E62" s="762" t="str">
        <f t="shared" si="65"/>
        <v/>
      </c>
      <c r="F62" s="762" t="str">
        <f t="shared" si="65"/>
        <v/>
      </c>
      <c r="G62" s="762" t="str">
        <f t="shared" si="65"/>
        <v/>
      </c>
      <c r="H62" s="762" t="str">
        <f t="shared" si="65"/>
        <v/>
      </c>
      <c r="I62" s="762" t="str">
        <f t="shared" si="65"/>
        <v/>
      </c>
      <c r="J62" s="762" t="str">
        <f t="shared" si="65"/>
        <v/>
      </c>
      <c r="K62" s="762" t="str">
        <f t="shared" si="65"/>
        <v/>
      </c>
      <c r="L62" s="762" t="str">
        <f t="shared" si="65"/>
        <v/>
      </c>
      <c r="M62" s="762" t="str">
        <f t="shared" si="65"/>
        <v/>
      </c>
      <c r="N62" s="762" t="str">
        <f t="shared" si="66"/>
        <v/>
      </c>
      <c r="O62" s="762" t="str">
        <f t="shared" si="66"/>
        <v/>
      </c>
      <c r="P62" s="762" t="str">
        <f t="shared" si="66"/>
        <v/>
      </c>
      <c r="Q62" s="762" t="str">
        <f t="shared" si="66"/>
        <v/>
      </c>
      <c r="R62" s="762" t="str">
        <f t="shared" si="66"/>
        <v/>
      </c>
      <c r="S62" s="762" t="str">
        <f t="shared" si="66"/>
        <v/>
      </c>
      <c r="T62" s="762" t="str">
        <f t="shared" si="66"/>
        <v/>
      </c>
      <c r="U62" s="762" t="str">
        <f t="shared" si="66"/>
        <v/>
      </c>
      <c r="V62" s="762" t="str">
        <f t="shared" si="66"/>
        <v/>
      </c>
      <c r="W62" s="762" t="str">
        <f t="shared" si="66"/>
        <v/>
      </c>
      <c r="X62" s="762" t="str">
        <f t="shared" si="66"/>
        <v/>
      </c>
      <c r="Y62" s="762" t="str">
        <f t="shared" si="66"/>
        <v/>
      </c>
      <c r="Z62" s="762" t="str">
        <f t="shared" si="66"/>
        <v/>
      </c>
      <c r="AA62" s="544"/>
      <c r="AB62" s="555"/>
      <c r="AC62" s="556"/>
      <c r="AD62" s="552"/>
      <c r="AE62" s="536"/>
      <c r="AF62" s="413"/>
      <c r="AG62" s="413"/>
      <c r="AH62" s="413"/>
      <c r="AI62" s="413"/>
      <c r="AJ62" s="413"/>
      <c r="AK62" s="413"/>
      <c r="AL62" s="413"/>
      <c r="AM62" s="413"/>
      <c r="AN62" s="413"/>
      <c r="AO62" s="413"/>
      <c r="AP62" s="413"/>
      <c r="AQ62" s="413"/>
      <c r="AR62" s="413"/>
      <c r="AS62" s="413"/>
      <c r="AT62" s="413"/>
      <c r="AU62" s="413"/>
      <c r="AV62" s="413"/>
      <c r="AW62" s="413"/>
      <c r="AX62" s="413"/>
      <c r="AY62" s="413"/>
      <c r="AZ62" s="413"/>
      <c r="BA62" s="413"/>
      <c r="BB62" s="413"/>
      <c r="BC62" s="413"/>
      <c r="BD62" s="413"/>
      <c r="BE62" s="413"/>
      <c r="BF62" s="413"/>
      <c r="BG62" s="413"/>
      <c r="BH62" s="413"/>
      <c r="BI62" s="413"/>
      <c r="BJ62" s="413"/>
      <c r="BK62" s="413"/>
      <c r="BL62" s="413"/>
      <c r="BM62" s="413"/>
      <c r="BN62" s="413"/>
      <c r="BO62" s="413"/>
      <c r="BP62" s="413"/>
      <c r="BQ62" s="413"/>
      <c r="BR62" s="413"/>
      <c r="BS62" s="413"/>
      <c r="BT62" s="413"/>
      <c r="BU62" s="413"/>
      <c r="BV62" s="413"/>
      <c r="BW62" s="413"/>
      <c r="BX62" s="413"/>
      <c r="BY62" s="413"/>
      <c r="BZ62" s="413"/>
      <c r="CA62" s="413"/>
      <c r="CB62" s="413"/>
      <c r="CC62" s="413"/>
      <c r="CD62" s="413"/>
      <c r="CE62" s="413"/>
      <c r="CF62" s="413"/>
      <c r="CG62" s="413"/>
      <c r="CH62" s="413"/>
      <c r="CI62" s="413"/>
      <c r="CJ62" s="413"/>
      <c r="CK62" s="413"/>
      <c r="CL62" s="413"/>
      <c r="CM62" s="413"/>
      <c r="CN62" s="413"/>
      <c r="CO62" s="413"/>
      <c r="CP62" s="413"/>
      <c r="CQ62" s="413"/>
      <c r="CR62" s="413"/>
      <c r="CS62" s="413"/>
      <c r="CT62" s="413"/>
    </row>
    <row r="63" spans="1:98" ht="15.75" thickBot="1">
      <c r="A63" s="919"/>
      <c r="B63" s="922"/>
      <c r="C63" s="559" t="s">
        <v>51</v>
      </c>
      <c r="D63" s="762" t="str">
        <f t="shared" si="65"/>
        <v/>
      </c>
      <c r="E63" s="762" t="str">
        <f t="shared" si="65"/>
        <v/>
      </c>
      <c r="F63" s="762" t="str">
        <f t="shared" si="65"/>
        <v/>
      </c>
      <c r="G63" s="762" t="str">
        <f t="shared" si="65"/>
        <v/>
      </c>
      <c r="H63" s="762" t="str">
        <f t="shared" si="65"/>
        <v/>
      </c>
      <c r="I63" s="762" t="str">
        <f t="shared" si="65"/>
        <v/>
      </c>
      <c r="J63" s="762" t="str">
        <f t="shared" si="65"/>
        <v/>
      </c>
      <c r="K63" s="762" t="str">
        <f t="shared" si="65"/>
        <v/>
      </c>
      <c r="L63" s="762" t="str">
        <f t="shared" si="65"/>
        <v/>
      </c>
      <c r="M63" s="762" t="str">
        <f t="shared" si="65"/>
        <v/>
      </c>
      <c r="N63" s="762" t="str">
        <f t="shared" si="66"/>
        <v/>
      </c>
      <c r="O63" s="762" t="str">
        <f t="shared" si="66"/>
        <v/>
      </c>
      <c r="P63" s="762" t="str">
        <f t="shared" si="66"/>
        <v/>
      </c>
      <c r="Q63" s="762" t="str">
        <f t="shared" si="66"/>
        <v/>
      </c>
      <c r="R63" s="762" t="str">
        <f t="shared" si="66"/>
        <v/>
      </c>
      <c r="S63" s="762" t="str">
        <f t="shared" si="66"/>
        <v/>
      </c>
      <c r="T63" s="762" t="str">
        <f t="shared" si="66"/>
        <v/>
      </c>
      <c r="U63" s="762" t="str">
        <f t="shared" si="66"/>
        <v/>
      </c>
      <c r="V63" s="762" t="str">
        <f t="shared" si="66"/>
        <v/>
      </c>
      <c r="W63" s="762" t="str">
        <f t="shared" si="66"/>
        <v/>
      </c>
      <c r="X63" s="762" t="str">
        <f t="shared" si="66"/>
        <v/>
      </c>
      <c r="Y63" s="762" t="str">
        <f t="shared" si="66"/>
        <v/>
      </c>
      <c r="Z63" s="762" t="str">
        <f t="shared" si="66"/>
        <v/>
      </c>
      <c r="AA63" s="544"/>
      <c r="AB63" s="555"/>
      <c r="AC63" s="556"/>
      <c r="AD63" s="552"/>
      <c r="AE63" s="536"/>
      <c r="AF63" s="413"/>
      <c r="AG63" s="413"/>
      <c r="AH63" s="413"/>
      <c r="AI63" s="413"/>
      <c r="AJ63" s="413"/>
      <c r="AK63" s="413"/>
      <c r="AL63" s="413"/>
      <c r="AM63" s="413"/>
      <c r="AN63" s="413"/>
      <c r="AO63" s="413"/>
      <c r="AP63" s="413"/>
      <c r="AQ63" s="413"/>
      <c r="AR63" s="413"/>
      <c r="AS63" s="413"/>
      <c r="AT63" s="413"/>
      <c r="AU63" s="413"/>
      <c r="AV63" s="413"/>
      <c r="AW63" s="413"/>
      <c r="AX63" s="413"/>
      <c r="AY63" s="413"/>
      <c r="AZ63" s="413"/>
      <c r="BA63" s="413"/>
      <c r="BB63" s="447">
        <f>AG63</f>
        <v>0</v>
      </c>
      <c r="BC63" s="447">
        <f t="shared" ref="BC63:BT63" si="67">AH63</f>
        <v>0</v>
      </c>
      <c r="BD63" s="447">
        <f t="shared" si="67"/>
        <v>0</v>
      </c>
      <c r="BE63" s="447">
        <f t="shared" si="67"/>
        <v>0</v>
      </c>
      <c r="BF63" s="447">
        <f t="shared" si="67"/>
        <v>0</v>
      </c>
      <c r="BG63" s="447">
        <f t="shared" si="67"/>
        <v>0</v>
      </c>
      <c r="BH63" s="447">
        <f t="shared" si="67"/>
        <v>0</v>
      </c>
      <c r="BI63" s="447">
        <f t="shared" si="67"/>
        <v>0</v>
      </c>
      <c r="BJ63" s="447">
        <f t="shared" si="67"/>
        <v>0</v>
      </c>
      <c r="BK63" s="447">
        <f t="shared" si="67"/>
        <v>0</v>
      </c>
      <c r="BL63" s="447">
        <f t="shared" si="67"/>
        <v>0</v>
      </c>
      <c r="BM63" s="447">
        <f t="shared" si="67"/>
        <v>0</v>
      </c>
      <c r="BN63" s="447">
        <f t="shared" si="67"/>
        <v>0</v>
      </c>
      <c r="BO63" s="447">
        <f t="shared" si="67"/>
        <v>0</v>
      </c>
      <c r="BP63" s="447">
        <f t="shared" si="67"/>
        <v>0</v>
      </c>
      <c r="BQ63" s="447">
        <f t="shared" si="67"/>
        <v>0</v>
      </c>
      <c r="BR63" s="447">
        <f t="shared" si="67"/>
        <v>0</v>
      </c>
      <c r="BS63" s="447">
        <f t="shared" si="67"/>
        <v>0</v>
      </c>
      <c r="BT63" s="447">
        <f t="shared" si="67"/>
        <v>0</v>
      </c>
      <c r="BU63" s="447">
        <f>AZ63</f>
        <v>0</v>
      </c>
      <c r="BV63" s="413"/>
      <c r="BW63" s="413"/>
      <c r="BX63" s="413"/>
      <c r="BY63" s="413"/>
      <c r="BZ63" s="413"/>
      <c r="CA63" s="413"/>
      <c r="CB63" s="413"/>
      <c r="CC63" s="413"/>
      <c r="CD63" s="413"/>
      <c r="CE63" s="413"/>
      <c r="CF63" s="413"/>
      <c r="CG63" s="413"/>
      <c r="CH63" s="413"/>
      <c r="CI63" s="413"/>
      <c r="CJ63" s="413"/>
      <c r="CK63" s="413"/>
      <c r="CL63" s="413"/>
      <c r="CM63" s="413"/>
      <c r="CN63" s="413"/>
      <c r="CO63" s="413"/>
      <c r="CP63" s="413"/>
      <c r="CQ63" s="413"/>
      <c r="CR63" s="413"/>
      <c r="CS63" s="413"/>
      <c r="CT63" s="413"/>
    </row>
    <row r="64" spans="1:98" ht="15.75" thickTop="1">
      <c r="A64" s="928" t="s">
        <v>1111</v>
      </c>
      <c r="B64" s="560" t="s">
        <v>52</v>
      </c>
      <c r="C64" s="561"/>
      <c r="D64" s="400"/>
      <c r="E64" s="401"/>
      <c r="F64" s="401"/>
      <c r="G64" s="401"/>
      <c r="H64" s="401"/>
      <c r="I64" s="401"/>
      <c r="J64" s="401"/>
      <c r="K64" s="401"/>
      <c r="L64" s="401"/>
      <c r="M64" s="401"/>
      <c r="N64" s="401"/>
      <c r="O64" s="401"/>
      <c r="P64" s="401"/>
      <c r="Q64" s="401"/>
      <c r="R64" s="401"/>
      <c r="S64" s="401"/>
      <c r="T64" s="401"/>
      <c r="U64" s="401"/>
      <c r="V64" s="401"/>
      <c r="W64" s="401"/>
      <c r="X64" s="401"/>
      <c r="Y64" s="401"/>
      <c r="Z64" s="402"/>
      <c r="AA64" s="562"/>
      <c r="AB64" s="563"/>
      <c r="AC64" s="556"/>
      <c r="AD64" s="552"/>
      <c r="AE64" s="536"/>
      <c r="AF64" s="413"/>
      <c r="AG64" s="413"/>
      <c r="AH64" s="413"/>
      <c r="AI64" s="413"/>
      <c r="AJ64" s="413"/>
      <c r="AK64" s="413"/>
      <c r="AL64" s="413"/>
      <c r="AM64" s="413"/>
      <c r="AN64" s="413"/>
      <c r="AO64" s="413"/>
      <c r="AP64" s="413"/>
      <c r="AQ64" s="413"/>
      <c r="AR64" s="413"/>
      <c r="AS64" s="413"/>
      <c r="AT64" s="413"/>
      <c r="AU64" s="413"/>
      <c r="AV64" s="413"/>
      <c r="AW64" s="413"/>
      <c r="AX64" s="413"/>
      <c r="AY64" s="413"/>
      <c r="AZ64" s="413"/>
      <c r="BA64" s="413"/>
      <c r="BB64" s="452" t="s">
        <v>862</v>
      </c>
      <c r="BC64" s="452"/>
      <c r="BD64" s="452"/>
      <c r="BE64" s="452"/>
      <c r="BF64" s="452"/>
      <c r="BG64" s="452"/>
      <c r="BH64" s="452"/>
      <c r="BI64" s="452"/>
      <c r="BJ64" s="452"/>
      <c r="BK64" s="452"/>
      <c r="BL64" s="452"/>
      <c r="BM64" s="452"/>
      <c r="BN64" s="452"/>
      <c r="BO64" s="452"/>
      <c r="BP64" s="452"/>
      <c r="BQ64" s="452"/>
      <c r="BR64" s="452"/>
      <c r="BS64" s="452"/>
      <c r="BT64" s="452"/>
      <c r="BU64" s="452"/>
      <c r="BV64" s="447" t="s">
        <v>1081</v>
      </c>
      <c r="BW64" s="413"/>
      <c r="BX64" s="413"/>
      <c r="BY64" s="413"/>
      <c r="BZ64" s="413"/>
      <c r="CA64" s="413"/>
      <c r="CB64" s="413"/>
      <c r="CC64" s="413"/>
      <c r="CD64" s="413"/>
      <c r="CE64" s="413"/>
      <c r="CF64" s="413"/>
      <c r="CG64" s="413"/>
      <c r="CH64" s="413"/>
      <c r="CI64" s="413"/>
      <c r="CJ64" s="413"/>
      <c r="CK64" s="413"/>
      <c r="CL64" s="413"/>
      <c r="CM64" s="413"/>
      <c r="CN64" s="413"/>
      <c r="CO64" s="413"/>
      <c r="CP64" s="413"/>
      <c r="CQ64" s="413"/>
      <c r="CR64" s="413"/>
      <c r="CS64" s="413"/>
      <c r="CT64" s="413"/>
    </row>
    <row r="65" spans="1:98">
      <c r="A65" s="929"/>
      <c r="B65" s="564" t="s">
        <v>1112</v>
      </c>
      <c r="C65" s="565"/>
      <c r="D65" s="403"/>
      <c r="E65" s="404"/>
      <c r="F65" s="404"/>
      <c r="G65" s="404"/>
      <c r="H65" s="404"/>
      <c r="I65" s="404"/>
      <c r="J65" s="404"/>
      <c r="K65" s="404"/>
      <c r="L65" s="404"/>
      <c r="M65" s="404"/>
      <c r="N65" s="404"/>
      <c r="O65" s="404"/>
      <c r="P65" s="404"/>
      <c r="Q65" s="404"/>
      <c r="R65" s="404"/>
      <c r="S65" s="404"/>
      <c r="T65" s="404"/>
      <c r="U65" s="404"/>
      <c r="V65" s="404"/>
      <c r="W65" s="404"/>
      <c r="X65" s="404"/>
      <c r="Y65" s="404"/>
      <c r="Z65" s="405"/>
      <c r="AA65" s="566"/>
      <c r="AB65" s="567"/>
      <c r="AC65" s="556"/>
      <c r="AD65" s="552"/>
      <c r="AE65" s="536"/>
      <c r="AF65" s="413"/>
      <c r="AG65" s="413"/>
      <c r="AH65" s="413"/>
      <c r="AI65" s="413"/>
      <c r="AJ65" s="413"/>
      <c r="AK65" s="413"/>
      <c r="AL65" s="413"/>
      <c r="AM65" s="413"/>
      <c r="AN65" s="413"/>
      <c r="AO65" s="413"/>
      <c r="AP65" s="413"/>
      <c r="AQ65" s="413"/>
      <c r="AR65" s="413"/>
      <c r="AS65" s="413"/>
      <c r="AT65" s="413"/>
      <c r="AU65" s="413"/>
      <c r="AV65" s="413"/>
      <c r="AW65" s="413"/>
      <c r="AX65" s="413"/>
      <c r="AY65" s="413"/>
      <c r="AZ65" s="413"/>
      <c r="BA65" s="413">
        <f>AF10</f>
        <v>0</v>
      </c>
      <c r="BB65" s="458">
        <f t="shared" ref="BB65:BU77" si="68">SUMIFS($D20:$Z20, $D$8:$Z$8, AG$8, $D$4:$Z$4, "3")</f>
        <v>0</v>
      </c>
      <c r="BC65" s="458">
        <f t="shared" si="68"/>
        <v>0</v>
      </c>
      <c r="BD65" s="458">
        <f t="shared" si="68"/>
        <v>0</v>
      </c>
      <c r="BE65" s="458">
        <f t="shared" si="68"/>
        <v>0</v>
      </c>
      <c r="BF65" s="458">
        <f t="shared" si="68"/>
        <v>0</v>
      </c>
      <c r="BG65" s="458">
        <f t="shared" si="68"/>
        <v>0</v>
      </c>
      <c r="BH65" s="458">
        <f t="shared" si="68"/>
        <v>0</v>
      </c>
      <c r="BI65" s="458">
        <f t="shared" si="68"/>
        <v>0</v>
      </c>
      <c r="BJ65" s="458">
        <f t="shared" si="68"/>
        <v>0</v>
      </c>
      <c r="BK65" s="458">
        <f t="shared" si="68"/>
        <v>0</v>
      </c>
      <c r="BL65" s="458">
        <f t="shared" si="68"/>
        <v>0</v>
      </c>
      <c r="BM65" s="458">
        <f t="shared" si="68"/>
        <v>0</v>
      </c>
      <c r="BN65" s="458">
        <f t="shared" si="68"/>
        <v>0</v>
      </c>
      <c r="BO65" s="458">
        <f t="shared" si="68"/>
        <v>0</v>
      </c>
      <c r="BP65" s="458">
        <f t="shared" si="68"/>
        <v>0</v>
      </c>
      <c r="BQ65" s="458">
        <f t="shared" si="68"/>
        <v>0</v>
      </c>
      <c r="BR65" s="458">
        <f t="shared" si="68"/>
        <v>0</v>
      </c>
      <c r="BS65" s="458">
        <f t="shared" si="68"/>
        <v>0</v>
      </c>
      <c r="BT65" s="458">
        <f t="shared" si="68"/>
        <v>0</v>
      </c>
      <c r="BU65" s="458">
        <f t="shared" si="68"/>
        <v>0</v>
      </c>
      <c r="BV65" s="459">
        <f>SUM(BB65:BU65)</f>
        <v>0</v>
      </c>
      <c r="BW65" s="413"/>
      <c r="BX65" s="413"/>
      <c r="BY65" s="413"/>
      <c r="BZ65" s="413"/>
      <c r="CA65" s="413"/>
      <c r="CB65" s="413"/>
      <c r="CC65" s="413"/>
      <c r="CD65" s="413"/>
      <c r="CE65" s="413"/>
      <c r="CF65" s="413"/>
      <c r="CG65" s="413"/>
      <c r="CH65" s="413"/>
      <c r="CI65" s="413"/>
      <c r="CJ65" s="413"/>
      <c r="CK65" s="413"/>
      <c r="CL65" s="413"/>
      <c r="CM65" s="413"/>
      <c r="CN65" s="413"/>
      <c r="CO65" s="413"/>
      <c r="CP65" s="413"/>
      <c r="CQ65" s="413"/>
      <c r="CR65" s="413"/>
      <c r="CS65" s="413"/>
      <c r="CT65" s="413"/>
    </row>
    <row r="66" spans="1:98" ht="14.45" customHeight="1">
      <c r="A66" s="929"/>
      <c r="B66" s="910" t="s">
        <v>1134</v>
      </c>
      <c r="C66" s="568" t="s">
        <v>46</v>
      </c>
      <c r="D66" s="569" t="str">
        <f t="shared" ref="D66:M71" si="69">IF(OR(D$4=1,D$4="2s",D$4=3,D$4=4,D$4=5),"",IF(D$64="","",IF(D$64=9,"",IF(D$65="","",IF(OR(SUMIF($C$20:$C$41,$C66,D$20:D$41)=0,D$16&gt;0),"",IF(OR(D$46=0,D$46="",D$46="E"),"zone géo ?",SUMIF($C$20:$C$41,$C66,D$20:D$41)*D$65*IF(ISNA(VLOOKUP(CONCATENATE($C66,D$46," ",$D$47),bareme_enrcht16,2,0)),"",VLOOKUP(CONCATENATE($C66,D$46," ",$D$47),bareme_enrcht16,2,0))))))))</f>
        <v/>
      </c>
      <c r="E66" s="570" t="str">
        <f t="shared" si="69"/>
        <v/>
      </c>
      <c r="F66" s="570" t="str">
        <f t="shared" si="69"/>
        <v/>
      </c>
      <c r="G66" s="570" t="str">
        <f t="shared" si="69"/>
        <v/>
      </c>
      <c r="H66" s="570" t="str">
        <f t="shared" si="69"/>
        <v/>
      </c>
      <c r="I66" s="570" t="str">
        <f t="shared" si="69"/>
        <v/>
      </c>
      <c r="J66" s="570" t="str">
        <f t="shared" si="69"/>
        <v/>
      </c>
      <c r="K66" s="570" t="str">
        <f t="shared" si="69"/>
        <v/>
      </c>
      <c r="L66" s="570" t="str">
        <f t="shared" si="69"/>
        <v/>
      </c>
      <c r="M66" s="570" t="str">
        <f t="shared" si="69"/>
        <v/>
      </c>
      <c r="N66" s="570" t="str">
        <f t="shared" ref="N66:Z71" si="70">IF(OR(N$4=1,N$4="2s",N$4=3,N$4=4,N$4=5),"",IF(N$64="","",IF(N$64=9,"",IF(N$65="","",IF(OR(SUMIF($C$20:$C$41,$C66,N$20:N$41)=0,N$16&gt;0),"",IF(OR(N$46=0,N$46="",N$46="E"),"zone géo ?",SUMIF($C$20:$C$41,$C66,N$20:N$41)*N$65*IF(ISNA(VLOOKUP(CONCATENATE($C66,N$46," ",$D$47),bareme_enrcht16,2,0)),"",VLOOKUP(CONCATENATE($C66,N$46," ",$D$47),bareme_enrcht16,2,0))))))))</f>
        <v/>
      </c>
      <c r="O66" s="570" t="str">
        <f t="shared" si="70"/>
        <v/>
      </c>
      <c r="P66" s="570" t="str">
        <f t="shared" si="70"/>
        <v/>
      </c>
      <c r="Q66" s="570" t="str">
        <f t="shared" si="70"/>
        <v/>
      </c>
      <c r="R66" s="570" t="str">
        <f t="shared" si="70"/>
        <v/>
      </c>
      <c r="S66" s="570" t="str">
        <f t="shared" si="70"/>
        <v/>
      </c>
      <c r="T66" s="570" t="str">
        <f t="shared" si="70"/>
        <v/>
      </c>
      <c r="U66" s="570" t="str">
        <f t="shared" si="70"/>
        <v/>
      </c>
      <c r="V66" s="570" t="str">
        <f t="shared" si="70"/>
        <v/>
      </c>
      <c r="W66" s="570" t="str">
        <f t="shared" si="70"/>
        <v/>
      </c>
      <c r="X66" s="570" t="str">
        <f t="shared" si="70"/>
        <v/>
      </c>
      <c r="Y66" s="570" t="str">
        <f t="shared" si="70"/>
        <v/>
      </c>
      <c r="Z66" s="571" t="str">
        <f t="shared" si="70"/>
        <v/>
      </c>
      <c r="AA66" s="572"/>
      <c r="AB66" s="573">
        <f>SUM(D66:Z66)</f>
        <v>0</v>
      </c>
      <c r="AC66" s="574"/>
      <c r="AD66" s="575"/>
      <c r="AE66" s="576"/>
      <c r="AF66" s="413"/>
      <c r="AG66" s="413"/>
      <c r="AH66" s="413"/>
      <c r="AI66" s="413"/>
      <c r="AJ66" s="413"/>
      <c r="AK66" s="413"/>
      <c r="AL66" s="413"/>
      <c r="AM66" s="413"/>
      <c r="AN66" s="413"/>
      <c r="AO66" s="413"/>
      <c r="AP66" s="413"/>
      <c r="AQ66" s="413"/>
      <c r="AR66" s="413"/>
      <c r="AS66" s="413"/>
      <c r="AT66" s="413"/>
      <c r="AU66" s="413"/>
      <c r="AV66" s="413"/>
      <c r="AW66" s="413"/>
      <c r="AX66" s="413"/>
      <c r="AY66" s="413"/>
      <c r="AZ66" s="413"/>
      <c r="BA66" s="413">
        <f t="shared" ref="BA66:BA86" si="71">AF11</f>
        <v>0</v>
      </c>
      <c r="BB66" s="458">
        <f t="shared" si="68"/>
        <v>0</v>
      </c>
      <c r="BC66" s="458">
        <f t="shared" si="68"/>
        <v>0</v>
      </c>
      <c r="BD66" s="458">
        <f t="shared" si="68"/>
        <v>0</v>
      </c>
      <c r="BE66" s="458">
        <f t="shared" si="68"/>
        <v>0</v>
      </c>
      <c r="BF66" s="458">
        <f t="shared" si="68"/>
        <v>0</v>
      </c>
      <c r="BG66" s="458">
        <f t="shared" si="68"/>
        <v>0</v>
      </c>
      <c r="BH66" s="458">
        <f t="shared" si="68"/>
        <v>0</v>
      </c>
      <c r="BI66" s="458">
        <f t="shared" si="68"/>
        <v>0</v>
      </c>
      <c r="BJ66" s="458">
        <f t="shared" si="68"/>
        <v>0</v>
      </c>
      <c r="BK66" s="458">
        <f t="shared" si="68"/>
        <v>0</v>
      </c>
      <c r="BL66" s="458">
        <f t="shared" si="68"/>
        <v>0</v>
      </c>
      <c r="BM66" s="458">
        <f t="shared" si="68"/>
        <v>0</v>
      </c>
      <c r="BN66" s="458">
        <f t="shared" si="68"/>
        <v>0</v>
      </c>
      <c r="BO66" s="458">
        <f t="shared" si="68"/>
        <v>0</v>
      </c>
      <c r="BP66" s="458">
        <f t="shared" si="68"/>
        <v>0</v>
      </c>
      <c r="BQ66" s="458">
        <f t="shared" si="68"/>
        <v>0</v>
      </c>
      <c r="BR66" s="458">
        <f t="shared" si="68"/>
        <v>0</v>
      </c>
      <c r="BS66" s="458">
        <f t="shared" si="68"/>
        <v>0</v>
      </c>
      <c r="BT66" s="458">
        <f t="shared" si="68"/>
        <v>0</v>
      </c>
      <c r="BU66" s="458">
        <f t="shared" si="68"/>
        <v>0</v>
      </c>
      <c r="BV66" s="459">
        <f t="shared" ref="BV66:BV86" si="72">SUM(BB66:BU66)</f>
        <v>0</v>
      </c>
      <c r="BW66" s="413"/>
      <c r="BX66" s="413"/>
      <c r="BY66" s="413"/>
      <c r="BZ66" s="413"/>
      <c r="CA66" s="413"/>
      <c r="CB66" s="413"/>
      <c r="CC66" s="413"/>
      <c r="CD66" s="413"/>
      <c r="CE66" s="413"/>
      <c r="CF66" s="413"/>
      <c r="CG66" s="413"/>
      <c r="CH66" s="413"/>
      <c r="CI66" s="413"/>
      <c r="CJ66" s="413"/>
      <c r="CK66" s="413"/>
      <c r="CL66" s="413"/>
      <c r="CM66" s="413"/>
      <c r="CN66" s="413"/>
      <c r="CO66" s="413"/>
      <c r="CP66" s="413"/>
      <c r="CQ66" s="413"/>
      <c r="CR66" s="413"/>
      <c r="CS66" s="413"/>
      <c r="CT66" s="413"/>
    </row>
    <row r="67" spans="1:98">
      <c r="A67" s="929"/>
      <c r="B67" s="910"/>
      <c r="C67" s="568" t="s">
        <v>34</v>
      </c>
      <c r="D67" s="569" t="str">
        <f t="shared" si="69"/>
        <v/>
      </c>
      <c r="E67" s="570" t="str">
        <f t="shared" si="69"/>
        <v/>
      </c>
      <c r="F67" s="570" t="str">
        <f t="shared" si="69"/>
        <v/>
      </c>
      <c r="G67" s="570" t="str">
        <f t="shared" si="69"/>
        <v/>
      </c>
      <c r="H67" s="570" t="str">
        <f t="shared" si="69"/>
        <v/>
      </c>
      <c r="I67" s="570" t="str">
        <f t="shared" si="69"/>
        <v/>
      </c>
      <c r="J67" s="570" t="str">
        <f t="shared" si="69"/>
        <v/>
      </c>
      <c r="K67" s="570" t="str">
        <f t="shared" si="69"/>
        <v/>
      </c>
      <c r="L67" s="570" t="str">
        <f t="shared" si="69"/>
        <v/>
      </c>
      <c r="M67" s="570" t="str">
        <f t="shared" si="69"/>
        <v/>
      </c>
      <c r="N67" s="570" t="str">
        <f t="shared" si="70"/>
        <v/>
      </c>
      <c r="O67" s="570" t="str">
        <f t="shared" si="70"/>
        <v/>
      </c>
      <c r="P67" s="570" t="str">
        <f t="shared" si="70"/>
        <v/>
      </c>
      <c r="Q67" s="570" t="str">
        <f t="shared" si="70"/>
        <v/>
      </c>
      <c r="R67" s="570" t="str">
        <f t="shared" si="70"/>
        <v/>
      </c>
      <c r="S67" s="570" t="str">
        <f t="shared" si="70"/>
        <v/>
      </c>
      <c r="T67" s="570" t="str">
        <f t="shared" si="70"/>
        <v/>
      </c>
      <c r="U67" s="570" t="str">
        <f t="shared" si="70"/>
        <v/>
      </c>
      <c r="V67" s="570" t="str">
        <f t="shared" si="70"/>
        <v/>
      </c>
      <c r="W67" s="570" t="str">
        <f t="shared" si="70"/>
        <v/>
      </c>
      <c r="X67" s="570" t="str">
        <f t="shared" si="70"/>
        <v/>
      </c>
      <c r="Y67" s="570" t="str">
        <f t="shared" si="70"/>
        <v/>
      </c>
      <c r="Z67" s="571" t="str">
        <f t="shared" si="70"/>
        <v/>
      </c>
      <c r="AA67" s="572"/>
      <c r="AB67" s="573">
        <f t="shared" ref="AB67:AB77" si="73">+SUM(D67:Z67)</f>
        <v>0</v>
      </c>
      <c r="AC67" s="556"/>
      <c r="AD67" s="552"/>
      <c r="AE67" s="536"/>
      <c r="AF67" s="413"/>
      <c r="AG67" s="413"/>
      <c r="AH67" s="413"/>
      <c r="AI67" s="413"/>
      <c r="AJ67" s="413"/>
      <c r="AK67" s="413"/>
      <c r="AL67" s="413"/>
      <c r="AM67" s="413"/>
      <c r="AN67" s="413"/>
      <c r="AO67" s="413"/>
      <c r="AP67" s="413"/>
      <c r="AQ67" s="413"/>
      <c r="AR67" s="413"/>
      <c r="AS67" s="413"/>
      <c r="AT67" s="413"/>
      <c r="AU67" s="413"/>
      <c r="AV67" s="413"/>
      <c r="AW67" s="413"/>
      <c r="AX67" s="413"/>
      <c r="AY67" s="413"/>
      <c r="AZ67" s="413"/>
      <c r="BA67" s="413">
        <f t="shared" si="71"/>
        <v>0</v>
      </c>
      <c r="BB67" s="458">
        <f t="shared" si="68"/>
        <v>0</v>
      </c>
      <c r="BC67" s="458">
        <f t="shared" si="68"/>
        <v>0</v>
      </c>
      <c r="BD67" s="458">
        <f t="shared" si="68"/>
        <v>0</v>
      </c>
      <c r="BE67" s="458">
        <f t="shared" si="68"/>
        <v>0</v>
      </c>
      <c r="BF67" s="458">
        <f t="shared" si="68"/>
        <v>0</v>
      </c>
      <c r="BG67" s="458">
        <f t="shared" si="68"/>
        <v>0</v>
      </c>
      <c r="BH67" s="458">
        <f t="shared" si="68"/>
        <v>0</v>
      </c>
      <c r="BI67" s="458">
        <f t="shared" si="68"/>
        <v>0</v>
      </c>
      <c r="BJ67" s="458">
        <f t="shared" si="68"/>
        <v>0</v>
      </c>
      <c r="BK67" s="458">
        <f t="shared" si="68"/>
        <v>0</v>
      </c>
      <c r="BL67" s="458">
        <f t="shared" si="68"/>
        <v>0</v>
      </c>
      <c r="BM67" s="458">
        <f t="shared" si="68"/>
        <v>0</v>
      </c>
      <c r="BN67" s="458">
        <f t="shared" si="68"/>
        <v>0</v>
      </c>
      <c r="BO67" s="458">
        <f t="shared" si="68"/>
        <v>0</v>
      </c>
      <c r="BP67" s="458">
        <f t="shared" si="68"/>
        <v>0</v>
      </c>
      <c r="BQ67" s="458">
        <f t="shared" si="68"/>
        <v>0</v>
      </c>
      <c r="BR67" s="458">
        <f t="shared" si="68"/>
        <v>0</v>
      </c>
      <c r="BS67" s="458">
        <f t="shared" si="68"/>
        <v>0</v>
      </c>
      <c r="BT67" s="458">
        <f t="shared" si="68"/>
        <v>0</v>
      </c>
      <c r="BU67" s="458">
        <f t="shared" si="68"/>
        <v>0</v>
      </c>
      <c r="BV67" s="459">
        <f t="shared" si="72"/>
        <v>0</v>
      </c>
      <c r="BW67" s="413"/>
      <c r="BX67" s="413"/>
      <c r="BY67" s="413"/>
      <c r="BZ67" s="413"/>
      <c r="CA67" s="413"/>
      <c r="CB67" s="413"/>
      <c r="CC67" s="413"/>
      <c r="CD67" s="413"/>
      <c r="CE67" s="413"/>
      <c r="CF67" s="413"/>
      <c r="CG67" s="413"/>
      <c r="CH67" s="413"/>
      <c r="CI67" s="413"/>
      <c r="CJ67" s="413"/>
      <c r="CK67" s="413"/>
      <c r="CL67" s="413"/>
      <c r="CM67" s="413"/>
      <c r="CN67" s="413"/>
      <c r="CO67" s="413"/>
      <c r="CP67" s="413"/>
      <c r="CQ67" s="413"/>
      <c r="CR67" s="413"/>
      <c r="CS67" s="413"/>
      <c r="CT67" s="413"/>
    </row>
    <row r="68" spans="1:98">
      <c r="A68" s="929"/>
      <c r="B68" s="910"/>
      <c r="C68" s="568" t="s">
        <v>47</v>
      </c>
      <c r="D68" s="569" t="str">
        <f t="shared" si="69"/>
        <v/>
      </c>
      <c r="E68" s="570" t="str">
        <f t="shared" si="69"/>
        <v/>
      </c>
      <c r="F68" s="570" t="str">
        <f t="shared" si="69"/>
        <v/>
      </c>
      <c r="G68" s="570" t="str">
        <f t="shared" si="69"/>
        <v/>
      </c>
      <c r="H68" s="570" t="str">
        <f t="shared" si="69"/>
        <v/>
      </c>
      <c r="I68" s="570" t="str">
        <f t="shared" si="69"/>
        <v/>
      </c>
      <c r="J68" s="570" t="str">
        <f t="shared" si="69"/>
        <v/>
      </c>
      <c r="K68" s="570" t="str">
        <f t="shared" si="69"/>
        <v/>
      </c>
      <c r="L68" s="570" t="str">
        <f t="shared" si="69"/>
        <v/>
      </c>
      <c r="M68" s="570" t="str">
        <f t="shared" si="69"/>
        <v/>
      </c>
      <c r="N68" s="570" t="str">
        <f t="shared" si="70"/>
        <v/>
      </c>
      <c r="O68" s="570" t="str">
        <f t="shared" si="70"/>
        <v/>
      </c>
      <c r="P68" s="570" t="str">
        <f t="shared" si="70"/>
        <v/>
      </c>
      <c r="Q68" s="570" t="str">
        <f t="shared" si="70"/>
        <v/>
      </c>
      <c r="R68" s="570" t="str">
        <f t="shared" si="70"/>
        <v/>
      </c>
      <c r="S68" s="570" t="str">
        <f t="shared" si="70"/>
        <v/>
      </c>
      <c r="T68" s="570" t="str">
        <f t="shared" si="70"/>
        <v/>
      </c>
      <c r="U68" s="570" t="str">
        <f t="shared" si="70"/>
        <v/>
      </c>
      <c r="V68" s="570" t="str">
        <f t="shared" si="70"/>
        <v/>
      </c>
      <c r="W68" s="570" t="str">
        <f t="shared" si="70"/>
        <v/>
      </c>
      <c r="X68" s="570" t="str">
        <f t="shared" si="70"/>
        <v/>
      </c>
      <c r="Y68" s="570" t="str">
        <f t="shared" si="70"/>
        <v/>
      </c>
      <c r="Z68" s="571" t="str">
        <f t="shared" si="70"/>
        <v/>
      </c>
      <c r="AA68" s="572"/>
      <c r="AB68" s="573">
        <f t="shared" si="73"/>
        <v>0</v>
      </c>
      <c r="AC68" s="574"/>
      <c r="AD68" s="575"/>
      <c r="AE68" s="576"/>
      <c r="AF68" s="413"/>
      <c r="AG68" s="413"/>
      <c r="AH68" s="413"/>
      <c r="AI68" s="413"/>
      <c r="AJ68" s="413"/>
      <c r="AK68" s="413"/>
      <c r="AL68" s="413"/>
      <c r="AM68" s="413"/>
      <c r="AN68" s="413"/>
      <c r="AO68" s="413"/>
      <c r="AP68" s="413"/>
      <c r="AQ68" s="413"/>
      <c r="AR68" s="413"/>
      <c r="AS68" s="413"/>
      <c r="AT68" s="413"/>
      <c r="AU68" s="413"/>
      <c r="AV68" s="413"/>
      <c r="AW68" s="413"/>
      <c r="AX68" s="413"/>
      <c r="AY68" s="413"/>
      <c r="AZ68" s="413"/>
      <c r="BA68" s="413">
        <f t="shared" si="71"/>
        <v>0</v>
      </c>
      <c r="BB68" s="458">
        <f t="shared" si="68"/>
        <v>0</v>
      </c>
      <c r="BC68" s="458">
        <f t="shared" si="68"/>
        <v>0</v>
      </c>
      <c r="BD68" s="458">
        <f t="shared" si="68"/>
        <v>0</v>
      </c>
      <c r="BE68" s="458">
        <f t="shared" si="68"/>
        <v>0</v>
      </c>
      <c r="BF68" s="458">
        <f t="shared" si="68"/>
        <v>0</v>
      </c>
      <c r="BG68" s="458">
        <f t="shared" si="68"/>
        <v>0</v>
      </c>
      <c r="BH68" s="458">
        <f t="shared" si="68"/>
        <v>0</v>
      </c>
      <c r="BI68" s="458">
        <f t="shared" si="68"/>
        <v>0</v>
      </c>
      <c r="BJ68" s="458">
        <f t="shared" si="68"/>
        <v>0</v>
      </c>
      <c r="BK68" s="458">
        <f t="shared" si="68"/>
        <v>0</v>
      </c>
      <c r="BL68" s="458">
        <f t="shared" si="68"/>
        <v>0</v>
      </c>
      <c r="BM68" s="458">
        <f t="shared" si="68"/>
        <v>0</v>
      </c>
      <c r="BN68" s="458">
        <f t="shared" si="68"/>
        <v>0</v>
      </c>
      <c r="BO68" s="458">
        <f t="shared" si="68"/>
        <v>0</v>
      </c>
      <c r="BP68" s="458">
        <f t="shared" si="68"/>
        <v>0</v>
      </c>
      <c r="BQ68" s="458">
        <f t="shared" si="68"/>
        <v>0</v>
      </c>
      <c r="BR68" s="458">
        <f t="shared" si="68"/>
        <v>0</v>
      </c>
      <c r="BS68" s="458">
        <f t="shared" si="68"/>
        <v>0</v>
      </c>
      <c r="BT68" s="458">
        <f t="shared" si="68"/>
        <v>0</v>
      </c>
      <c r="BU68" s="458">
        <f t="shared" si="68"/>
        <v>0</v>
      </c>
      <c r="BV68" s="470">
        <f t="shared" si="72"/>
        <v>0</v>
      </c>
      <c r="BW68" s="413"/>
      <c r="BX68" s="413"/>
      <c r="BY68" s="413"/>
      <c r="BZ68" s="413"/>
      <c r="CA68" s="413"/>
      <c r="CB68" s="413"/>
      <c r="CC68" s="413"/>
      <c r="CD68" s="413"/>
      <c r="CE68" s="413"/>
      <c r="CF68" s="413"/>
      <c r="CG68" s="413"/>
      <c r="CH68" s="413"/>
      <c r="CI68" s="413"/>
      <c r="CJ68" s="413"/>
      <c r="CK68" s="413"/>
      <c r="CL68" s="413"/>
      <c r="CM68" s="413"/>
      <c r="CN68" s="413"/>
      <c r="CO68" s="413"/>
      <c r="CP68" s="413"/>
      <c r="CQ68" s="413"/>
      <c r="CR68" s="413"/>
      <c r="CS68" s="413"/>
      <c r="CT68" s="413"/>
    </row>
    <row r="69" spans="1:98">
      <c r="A69" s="929"/>
      <c r="B69" s="910"/>
      <c r="C69" s="568" t="s">
        <v>48</v>
      </c>
      <c r="D69" s="569" t="str">
        <f t="shared" si="69"/>
        <v/>
      </c>
      <c r="E69" s="570" t="str">
        <f t="shared" si="69"/>
        <v/>
      </c>
      <c r="F69" s="570" t="str">
        <f t="shared" si="69"/>
        <v/>
      </c>
      <c r="G69" s="570" t="str">
        <f t="shared" si="69"/>
        <v/>
      </c>
      <c r="H69" s="570" t="str">
        <f t="shared" si="69"/>
        <v/>
      </c>
      <c r="I69" s="570" t="str">
        <f t="shared" si="69"/>
        <v/>
      </c>
      <c r="J69" s="570" t="str">
        <f t="shared" si="69"/>
        <v/>
      </c>
      <c r="K69" s="570" t="str">
        <f t="shared" si="69"/>
        <v/>
      </c>
      <c r="L69" s="570" t="str">
        <f t="shared" si="69"/>
        <v/>
      </c>
      <c r="M69" s="570" t="str">
        <f t="shared" si="69"/>
        <v/>
      </c>
      <c r="N69" s="570" t="str">
        <f t="shared" si="70"/>
        <v/>
      </c>
      <c r="O69" s="570" t="str">
        <f t="shared" si="70"/>
        <v/>
      </c>
      <c r="P69" s="570" t="str">
        <f t="shared" si="70"/>
        <v/>
      </c>
      <c r="Q69" s="570" t="str">
        <f t="shared" si="70"/>
        <v/>
      </c>
      <c r="R69" s="570" t="str">
        <f t="shared" si="70"/>
        <v/>
      </c>
      <c r="S69" s="570" t="str">
        <f t="shared" si="70"/>
        <v/>
      </c>
      <c r="T69" s="570" t="str">
        <f t="shared" si="70"/>
        <v/>
      </c>
      <c r="U69" s="570" t="str">
        <f t="shared" si="70"/>
        <v/>
      </c>
      <c r="V69" s="570" t="str">
        <f t="shared" si="70"/>
        <v/>
      </c>
      <c r="W69" s="570" t="str">
        <f t="shared" si="70"/>
        <v/>
      </c>
      <c r="X69" s="570" t="str">
        <f t="shared" si="70"/>
        <v/>
      </c>
      <c r="Y69" s="570" t="str">
        <f t="shared" si="70"/>
        <v/>
      </c>
      <c r="Z69" s="571" t="str">
        <f t="shared" si="70"/>
        <v/>
      </c>
      <c r="AA69" s="572"/>
      <c r="AB69" s="573">
        <f t="shared" si="73"/>
        <v>0</v>
      </c>
      <c r="AC69" s="556"/>
      <c r="AD69" s="552"/>
      <c r="AE69" s="536"/>
      <c r="AF69" s="413"/>
      <c r="AG69" s="413"/>
      <c r="AH69" s="413"/>
      <c r="AI69" s="413"/>
      <c r="AJ69" s="413"/>
      <c r="AK69" s="413"/>
      <c r="AL69" s="413"/>
      <c r="AM69" s="413"/>
      <c r="AN69" s="413"/>
      <c r="AO69" s="413"/>
      <c r="AP69" s="413"/>
      <c r="AQ69" s="413"/>
      <c r="AR69" s="413"/>
      <c r="AS69" s="413"/>
      <c r="AT69" s="413"/>
      <c r="AU69" s="413"/>
      <c r="AV69" s="413"/>
      <c r="AW69" s="413"/>
      <c r="AX69" s="413"/>
      <c r="AY69" s="413"/>
      <c r="AZ69" s="413"/>
      <c r="BA69" s="413">
        <f t="shared" si="71"/>
        <v>0</v>
      </c>
      <c r="BB69" s="458">
        <f t="shared" si="68"/>
        <v>0</v>
      </c>
      <c r="BC69" s="458">
        <f t="shared" si="68"/>
        <v>0</v>
      </c>
      <c r="BD69" s="458">
        <f t="shared" si="68"/>
        <v>0</v>
      </c>
      <c r="BE69" s="458">
        <f t="shared" si="68"/>
        <v>0</v>
      </c>
      <c r="BF69" s="458">
        <f t="shared" si="68"/>
        <v>0</v>
      </c>
      <c r="BG69" s="458">
        <f t="shared" si="68"/>
        <v>0</v>
      </c>
      <c r="BH69" s="458">
        <f t="shared" si="68"/>
        <v>0</v>
      </c>
      <c r="BI69" s="458">
        <f t="shared" si="68"/>
        <v>0</v>
      </c>
      <c r="BJ69" s="458">
        <f t="shared" si="68"/>
        <v>0</v>
      </c>
      <c r="BK69" s="458">
        <f t="shared" si="68"/>
        <v>0</v>
      </c>
      <c r="BL69" s="458">
        <f t="shared" si="68"/>
        <v>0</v>
      </c>
      <c r="BM69" s="458">
        <f t="shared" si="68"/>
        <v>0</v>
      </c>
      <c r="BN69" s="458">
        <f t="shared" si="68"/>
        <v>0</v>
      </c>
      <c r="BO69" s="458">
        <f t="shared" si="68"/>
        <v>0</v>
      </c>
      <c r="BP69" s="458">
        <f t="shared" si="68"/>
        <v>0</v>
      </c>
      <c r="BQ69" s="458">
        <f t="shared" si="68"/>
        <v>0</v>
      </c>
      <c r="BR69" s="458">
        <f t="shared" si="68"/>
        <v>0</v>
      </c>
      <c r="BS69" s="458">
        <f t="shared" si="68"/>
        <v>0</v>
      </c>
      <c r="BT69" s="458">
        <f t="shared" si="68"/>
        <v>0</v>
      </c>
      <c r="BU69" s="458">
        <f t="shared" si="68"/>
        <v>0</v>
      </c>
      <c r="BV69" s="459">
        <f t="shared" si="72"/>
        <v>0</v>
      </c>
      <c r="BW69" s="413"/>
      <c r="BX69" s="413"/>
      <c r="BY69" s="413"/>
      <c r="BZ69" s="413"/>
      <c r="CA69" s="413"/>
      <c r="CB69" s="413"/>
      <c r="CC69" s="413"/>
      <c r="CD69" s="413"/>
      <c r="CE69" s="413"/>
      <c r="CF69" s="413"/>
      <c r="CG69" s="413"/>
      <c r="CH69" s="413"/>
      <c r="CI69" s="413"/>
      <c r="CJ69" s="413"/>
      <c r="CK69" s="413"/>
      <c r="CL69" s="413"/>
      <c r="CM69" s="413"/>
      <c r="CN69" s="413"/>
      <c r="CO69" s="413"/>
      <c r="CP69" s="413"/>
      <c r="CQ69" s="413"/>
      <c r="CR69" s="413"/>
      <c r="CS69" s="413"/>
      <c r="CT69" s="413"/>
    </row>
    <row r="70" spans="1:98">
      <c r="A70" s="929"/>
      <c r="B70" s="910"/>
      <c r="C70" s="568" t="s">
        <v>49</v>
      </c>
      <c r="D70" s="569" t="str">
        <f t="shared" si="69"/>
        <v/>
      </c>
      <c r="E70" s="570" t="str">
        <f t="shared" si="69"/>
        <v/>
      </c>
      <c r="F70" s="570" t="str">
        <f t="shared" si="69"/>
        <v/>
      </c>
      <c r="G70" s="570" t="str">
        <f t="shared" si="69"/>
        <v/>
      </c>
      <c r="H70" s="570" t="str">
        <f t="shared" si="69"/>
        <v/>
      </c>
      <c r="I70" s="570" t="str">
        <f t="shared" si="69"/>
        <v/>
      </c>
      <c r="J70" s="570" t="str">
        <f t="shared" si="69"/>
        <v/>
      </c>
      <c r="K70" s="570" t="str">
        <f t="shared" si="69"/>
        <v/>
      </c>
      <c r="L70" s="570" t="str">
        <f t="shared" si="69"/>
        <v/>
      </c>
      <c r="M70" s="570" t="str">
        <f t="shared" si="69"/>
        <v/>
      </c>
      <c r="N70" s="570" t="str">
        <f t="shared" si="70"/>
        <v/>
      </c>
      <c r="O70" s="570" t="str">
        <f t="shared" si="70"/>
        <v/>
      </c>
      <c r="P70" s="570" t="str">
        <f t="shared" si="70"/>
        <v/>
      </c>
      <c r="Q70" s="570" t="str">
        <f t="shared" si="70"/>
        <v/>
      </c>
      <c r="R70" s="570" t="str">
        <f t="shared" si="70"/>
        <v/>
      </c>
      <c r="S70" s="570" t="str">
        <f t="shared" si="70"/>
        <v/>
      </c>
      <c r="T70" s="570" t="str">
        <f t="shared" si="70"/>
        <v/>
      </c>
      <c r="U70" s="570" t="str">
        <f t="shared" si="70"/>
        <v/>
      </c>
      <c r="V70" s="570" t="str">
        <f t="shared" si="70"/>
        <v/>
      </c>
      <c r="W70" s="570" t="str">
        <f t="shared" si="70"/>
        <v/>
      </c>
      <c r="X70" s="570" t="str">
        <f t="shared" si="70"/>
        <v/>
      </c>
      <c r="Y70" s="570" t="str">
        <f t="shared" si="70"/>
        <v/>
      </c>
      <c r="Z70" s="571" t="str">
        <f t="shared" si="70"/>
        <v/>
      </c>
      <c r="AA70" s="572"/>
      <c r="AB70" s="573">
        <f t="shared" si="73"/>
        <v>0</v>
      </c>
      <c r="AC70" s="574"/>
      <c r="AD70" s="575"/>
      <c r="AE70" s="576"/>
      <c r="AF70" s="413"/>
      <c r="AG70" s="413"/>
      <c r="AH70" s="413"/>
      <c r="AI70" s="413"/>
      <c r="AJ70" s="413"/>
      <c r="AK70" s="413"/>
      <c r="AL70" s="413"/>
      <c r="AM70" s="413"/>
      <c r="AN70" s="413"/>
      <c r="AO70" s="413"/>
      <c r="AP70" s="413"/>
      <c r="AQ70" s="413"/>
      <c r="AR70" s="413"/>
      <c r="AS70" s="413"/>
      <c r="AT70" s="413"/>
      <c r="AU70" s="413"/>
      <c r="AV70" s="413"/>
      <c r="AW70" s="413"/>
      <c r="AX70" s="413"/>
      <c r="AY70" s="413"/>
      <c r="AZ70" s="413"/>
      <c r="BA70" s="413">
        <f t="shared" si="71"/>
        <v>0</v>
      </c>
      <c r="BB70" s="458">
        <f t="shared" si="68"/>
        <v>0</v>
      </c>
      <c r="BC70" s="458">
        <f t="shared" si="68"/>
        <v>0</v>
      </c>
      <c r="BD70" s="458">
        <f t="shared" si="68"/>
        <v>0</v>
      </c>
      <c r="BE70" s="458">
        <f t="shared" si="68"/>
        <v>0</v>
      </c>
      <c r="BF70" s="458">
        <f t="shared" si="68"/>
        <v>0</v>
      </c>
      <c r="BG70" s="458">
        <f t="shared" si="68"/>
        <v>0</v>
      </c>
      <c r="BH70" s="458">
        <f t="shared" si="68"/>
        <v>0</v>
      </c>
      <c r="BI70" s="458">
        <f t="shared" si="68"/>
        <v>0</v>
      </c>
      <c r="BJ70" s="458">
        <f t="shared" si="68"/>
        <v>0</v>
      </c>
      <c r="BK70" s="458">
        <f t="shared" si="68"/>
        <v>0</v>
      </c>
      <c r="BL70" s="458">
        <f t="shared" si="68"/>
        <v>0</v>
      </c>
      <c r="BM70" s="458">
        <f t="shared" si="68"/>
        <v>0</v>
      </c>
      <c r="BN70" s="458">
        <f t="shared" si="68"/>
        <v>0</v>
      </c>
      <c r="BO70" s="458">
        <f t="shared" si="68"/>
        <v>0</v>
      </c>
      <c r="BP70" s="458">
        <f t="shared" si="68"/>
        <v>0</v>
      </c>
      <c r="BQ70" s="458">
        <f t="shared" si="68"/>
        <v>0</v>
      </c>
      <c r="BR70" s="458">
        <f t="shared" si="68"/>
        <v>0</v>
      </c>
      <c r="BS70" s="458">
        <f t="shared" si="68"/>
        <v>0</v>
      </c>
      <c r="BT70" s="458">
        <f t="shared" si="68"/>
        <v>0</v>
      </c>
      <c r="BU70" s="458">
        <f t="shared" si="68"/>
        <v>0</v>
      </c>
      <c r="BV70" s="459">
        <f t="shared" si="72"/>
        <v>0</v>
      </c>
      <c r="BW70" s="413"/>
      <c r="BX70" s="413"/>
      <c r="BY70" s="413"/>
      <c r="BZ70" s="413"/>
      <c r="CA70" s="413"/>
      <c r="CB70" s="413"/>
      <c r="CC70" s="413"/>
      <c r="CD70" s="413"/>
      <c r="CE70" s="413"/>
      <c r="CF70" s="413"/>
      <c r="CG70" s="413"/>
      <c r="CH70" s="413"/>
      <c r="CI70" s="413"/>
      <c r="CJ70" s="413"/>
      <c r="CK70" s="413"/>
      <c r="CL70" s="413"/>
      <c r="CM70" s="413"/>
      <c r="CN70" s="413"/>
      <c r="CO70" s="413"/>
      <c r="CP70" s="413"/>
      <c r="CQ70" s="413"/>
      <c r="CR70" s="413"/>
      <c r="CS70" s="413"/>
      <c r="CT70" s="413"/>
    </row>
    <row r="71" spans="1:98">
      <c r="A71" s="929"/>
      <c r="B71" s="910"/>
      <c r="C71" s="568" t="s">
        <v>50</v>
      </c>
      <c r="D71" s="569" t="str">
        <f t="shared" si="69"/>
        <v/>
      </c>
      <c r="E71" s="570" t="str">
        <f t="shared" si="69"/>
        <v/>
      </c>
      <c r="F71" s="570" t="str">
        <f t="shared" si="69"/>
        <v/>
      </c>
      <c r="G71" s="570" t="str">
        <f t="shared" si="69"/>
        <v/>
      </c>
      <c r="H71" s="570" t="str">
        <f t="shared" si="69"/>
        <v/>
      </c>
      <c r="I71" s="570" t="str">
        <f t="shared" si="69"/>
        <v/>
      </c>
      <c r="J71" s="570" t="str">
        <f t="shared" si="69"/>
        <v/>
      </c>
      <c r="K71" s="570" t="str">
        <f t="shared" si="69"/>
        <v/>
      </c>
      <c r="L71" s="570" t="str">
        <f t="shared" si="69"/>
        <v/>
      </c>
      <c r="M71" s="570" t="str">
        <f t="shared" si="69"/>
        <v/>
      </c>
      <c r="N71" s="570" t="str">
        <f t="shared" si="70"/>
        <v/>
      </c>
      <c r="O71" s="570" t="str">
        <f t="shared" si="70"/>
        <v/>
      </c>
      <c r="P71" s="570" t="str">
        <f t="shared" si="70"/>
        <v/>
      </c>
      <c r="Q71" s="570" t="str">
        <f t="shared" si="70"/>
        <v/>
      </c>
      <c r="R71" s="570" t="str">
        <f t="shared" si="70"/>
        <v/>
      </c>
      <c r="S71" s="570" t="str">
        <f t="shared" si="70"/>
        <v/>
      </c>
      <c r="T71" s="570" t="str">
        <f t="shared" si="70"/>
        <v/>
      </c>
      <c r="U71" s="570" t="str">
        <f t="shared" si="70"/>
        <v/>
      </c>
      <c r="V71" s="570" t="str">
        <f t="shared" si="70"/>
        <v/>
      </c>
      <c r="W71" s="570" t="str">
        <f t="shared" si="70"/>
        <v/>
      </c>
      <c r="X71" s="570" t="str">
        <f t="shared" si="70"/>
        <v/>
      </c>
      <c r="Y71" s="570" t="str">
        <f t="shared" si="70"/>
        <v/>
      </c>
      <c r="Z71" s="571" t="str">
        <f t="shared" si="70"/>
        <v/>
      </c>
      <c r="AA71" s="572"/>
      <c r="AB71" s="573">
        <f t="shared" si="73"/>
        <v>0</v>
      </c>
      <c r="AC71" s="556"/>
      <c r="AD71" s="552"/>
      <c r="AE71" s="536"/>
      <c r="AF71" s="413"/>
      <c r="AG71" s="413"/>
      <c r="AH71" s="413"/>
      <c r="AI71" s="413"/>
      <c r="AJ71" s="413"/>
      <c r="AK71" s="413"/>
      <c r="AL71" s="413"/>
      <c r="AM71" s="413"/>
      <c r="AN71" s="413"/>
      <c r="AO71" s="413"/>
      <c r="AP71" s="413"/>
      <c r="AQ71" s="413"/>
      <c r="AR71" s="413"/>
      <c r="AS71" s="413"/>
      <c r="AT71" s="413"/>
      <c r="AU71" s="413"/>
      <c r="AV71" s="413"/>
      <c r="AW71" s="413"/>
      <c r="AX71" s="413"/>
      <c r="AY71" s="413"/>
      <c r="AZ71" s="413"/>
      <c r="BA71" s="413">
        <f t="shared" si="71"/>
        <v>0</v>
      </c>
      <c r="BB71" s="458">
        <f t="shared" si="68"/>
        <v>0</v>
      </c>
      <c r="BC71" s="458">
        <f t="shared" si="68"/>
        <v>0</v>
      </c>
      <c r="BD71" s="458">
        <f t="shared" si="68"/>
        <v>0</v>
      </c>
      <c r="BE71" s="458">
        <f t="shared" si="68"/>
        <v>0</v>
      </c>
      <c r="BF71" s="458">
        <f t="shared" si="68"/>
        <v>0</v>
      </c>
      <c r="BG71" s="458">
        <f t="shared" si="68"/>
        <v>0</v>
      </c>
      <c r="BH71" s="458">
        <f t="shared" si="68"/>
        <v>0</v>
      </c>
      <c r="BI71" s="458">
        <f t="shared" si="68"/>
        <v>0</v>
      </c>
      <c r="BJ71" s="458">
        <f t="shared" si="68"/>
        <v>0</v>
      </c>
      <c r="BK71" s="458">
        <f t="shared" si="68"/>
        <v>0</v>
      </c>
      <c r="BL71" s="458">
        <f t="shared" si="68"/>
        <v>0</v>
      </c>
      <c r="BM71" s="458">
        <f t="shared" si="68"/>
        <v>0</v>
      </c>
      <c r="BN71" s="458">
        <f t="shared" si="68"/>
        <v>0</v>
      </c>
      <c r="BO71" s="458">
        <f t="shared" si="68"/>
        <v>0</v>
      </c>
      <c r="BP71" s="458">
        <f t="shared" si="68"/>
        <v>0</v>
      </c>
      <c r="BQ71" s="458">
        <f t="shared" si="68"/>
        <v>0</v>
      </c>
      <c r="BR71" s="458">
        <f t="shared" si="68"/>
        <v>0</v>
      </c>
      <c r="BS71" s="458">
        <f t="shared" si="68"/>
        <v>0</v>
      </c>
      <c r="BT71" s="458">
        <f t="shared" si="68"/>
        <v>0</v>
      </c>
      <c r="BU71" s="458">
        <f t="shared" si="68"/>
        <v>0</v>
      </c>
      <c r="BV71" s="459">
        <f t="shared" si="72"/>
        <v>0</v>
      </c>
      <c r="BW71" s="413"/>
      <c r="BX71" s="413"/>
      <c r="BY71" s="413"/>
      <c r="BZ71" s="413"/>
      <c r="CA71" s="413"/>
      <c r="CB71" s="413"/>
      <c r="CC71" s="413"/>
      <c r="CD71" s="413"/>
      <c r="CE71" s="413"/>
      <c r="CF71" s="413"/>
      <c r="CG71" s="413"/>
      <c r="CH71" s="413"/>
      <c r="CI71" s="413"/>
      <c r="CJ71" s="413"/>
      <c r="CK71" s="413"/>
      <c r="CL71" s="413"/>
      <c r="CM71" s="413"/>
      <c r="CN71" s="413"/>
      <c r="CO71" s="413"/>
      <c r="CP71" s="413"/>
      <c r="CQ71" s="413"/>
      <c r="CR71" s="413"/>
      <c r="CS71" s="413"/>
      <c r="CT71" s="413"/>
    </row>
    <row r="72" spans="1:98" ht="15.95" customHeight="1">
      <c r="A72" s="929"/>
      <c r="B72" s="910" t="s">
        <v>1135</v>
      </c>
      <c r="C72" s="568" t="s">
        <v>46</v>
      </c>
      <c r="D72" s="569" t="str">
        <f t="shared" ref="D72:M77" si="74">IF(OR(D$4=1,D$4="2s",D$4=3,D$4=4,D$4=5),"",IF(D$64="","",IF(D$64=16,"",IF(D$65="","",IF(OR(SUMIF($C$20:$C$41,$C72,D$20:D$41)=0,D$16&gt;0),"",IF(OR(D$46=0,D$46="",D$46="E"),"zone géo ?",SUMIF($C$20:$C$41,$C72,D$20:D$41)*D$65*IF(ISNA(VLOOKUP(CONCATENATE($C72,D$46," ",$D$47),bareme_enrcht9,2,0)),"",VLOOKUP(CONCATENATE($C72,D$46," ",$D$47),bareme_enrcht9,2,0))))))))</f>
        <v/>
      </c>
      <c r="E72" s="570" t="str">
        <f t="shared" si="74"/>
        <v/>
      </c>
      <c r="F72" s="570" t="str">
        <f t="shared" si="74"/>
        <v/>
      </c>
      <c r="G72" s="570" t="str">
        <f t="shared" si="74"/>
        <v/>
      </c>
      <c r="H72" s="570" t="str">
        <f t="shared" si="74"/>
        <v/>
      </c>
      <c r="I72" s="570" t="str">
        <f t="shared" si="74"/>
        <v/>
      </c>
      <c r="J72" s="570" t="str">
        <f t="shared" si="74"/>
        <v/>
      </c>
      <c r="K72" s="570" t="str">
        <f t="shared" si="74"/>
        <v/>
      </c>
      <c r="L72" s="570" t="str">
        <f t="shared" si="74"/>
        <v/>
      </c>
      <c r="M72" s="570" t="str">
        <f t="shared" si="74"/>
        <v/>
      </c>
      <c r="N72" s="570" t="str">
        <f t="shared" ref="N72:Z77" si="75">IF(OR(N$4=1,N$4="2s",N$4=3,N$4=4,N$4=5),"",IF(N$64="","",IF(N$64=16,"",IF(N$65="","",IF(OR(SUMIF($C$20:$C$41,$C72,N$20:N$41)=0,N$16&gt;0),"",IF(OR(N$46=0,N$46="",N$46="E"),"zone géo ?",SUMIF($C$20:$C$41,$C72,N$20:N$41)*N$65*IF(ISNA(VLOOKUP(CONCATENATE($C72,N$46," ",$D$47),bareme_enrcht9,2,0)),"",VLOOKUP(CONCATENATE($C72,N$46," ",$D$47),bareme_enrcht9,2,0))))))))</f>
        <v/>
      </c>
      <c r="O72" s="570" t="str">
        <f t="shared" si="75"/>
        <v/>
      </c>
      <c r="P72" s="570" t="str">
        <f t="shared" si="75"/>
        <v/>
      </c>
      <c r="Q72" s="570" t="str">
        <f t="shared" si="75"/>
        <v/>
      </c>
      <c r="R72" s="570" t="str">
        <f t="shared" si="75"/>
        <v/>
      </c>
      <c r="S72" s="570" t="str">
        <f t="shared" si="75"/>
        <v/>
      </c>
      <c r="T72" s="570" t="str">
        <f t="shared" si="75"/>
        <v/>
      </c>
      <c r="U72" s="570" t="str">
        <f t="shared" si="75"/>
        <v/>
      </c>
      <c r="V72" s="570" t="str">
        <f t="shared" si="75"/>
        <v/>
      </c>
      <c r="W72" s="570" t="str">
        <f t="shared" si="75"/>
        <v/>
      </c>
      <c r="X72" s="570" t="str">
        <f t="shared" si="75"/>
        <v/>
      </c>
      <c r="Y72" s="570" t="str">
        <f t="shared" si="75"/>
        <v/>
      </c>
      <c r="Z72" s="571" t="str">
        <f t="shared" si="75"/>
        <v/>
      </c>
      <c r="AA72" s="572"/>
      <c r="AB72" s="573">
        <f t="shared" si="73"/>
        <v>0</v>
      </c>
      <c r="AC72" s="574"/>
      <c r="AD72" s="575"/>
      <c r="AE72" s="576"/>
      <c r="AF72" s="413"/>
      <c r="AG72" s="413"/>
      <c r="AH72" s="413"/>
      <c r="AI72" s="413"/>
      <c r="AJ72" s="413"/>
      <c r="AK72" s="413"/>
      <c r="AL72" s="413"/>
      <c r="AM72" s="413"/>
      <c r="AN72" s="413"/>
      <c r="AO72" s="413"/>
      <c r="AP72" s="413"/>
      <c r="AQ72" s="413"/>
      <c r="AR72" s="413"/>
      <c r="AS72" s="413"/>
      <c r="AT72" s="413"/>
      <c r="AU72" s="413"/>
      <c r="AV72" s="413"/>
      <c r="AW72" s="413"/>
      <c r="AX72" s="413"/>
      <c r="AY72" s="413"/>
      <c r="AZ72" s="413"/>
      <c r="BA72" s="413">
        <f t="shared" si="71"/>
        <v>0</v>
      </c>
      <c r="BB72" s="458">
        <f t="shared" si="68"/>
        <v>0</v>
      </c>
      <c r="BC72" s="458">
        <f t="shared" si="68"/>
        <v>0</v>
      </c>
      <c r="BD72" s="458">
        <f t="shared" si="68"/>
        <v>0</v>
      </c>
      <c r="BE72" s="458">
        <f t="shared" si="68"/>
        <v>0</v>
      </c>
      <c r="BF72" s="458">
        <f t="shared" si="68"/>
        <v>0</v>
      </c>
      <c r="BG72" s="458">
        <f t="shared" si="68"/>
        <v>0</v>
      </c>
      <c r="BH72" s="458">
        <f t="shared" si="68"/>
        <v>0</v>
      </c>
      <c r="BI72" s="458">
        <f t="shared" si="68"/>
        <v>0</v>
      </c>
      <c r="BJ72" s="458">
        <f t="shared" si="68"/>
        <v>0</v>
      </c>
      <c r="BK72" s="458">
        <f t="shared" si="68"/>
        <v>0</v>
      </c>
      <c r="BL72" s="458">
        <f t="shared" si="68"/>
        <v>0</v>
      </c>
      <c r="BM72" s="458">
        <f t="shared" si="68"/>
        <v>0</v>
      </c>
      <c r="BN72" s="458">
        <f t="shared" si="68"/>
        <v>0</v>
      </c>
      <c r="BO72" s="458">
        <f t="shared" si="68"/>
        <v>0</v>
      </c>
      <c r="BP72" s="458">
        <f t="shared" si="68"/>
        <v>0</v>
      </c>
      <c r="BQ72" s="458">
        <f t="shared" si="68"/>
        <v>0</v>
      </c>
      <c r="BR72" s="458">
        <f t="shared" si="68"/>
        <v>0</v>
      </c>
      <c r="BS72" s="458">
        <f t="shared" si="68"/>
        <v>0</v>
      </c>
      <c r="BT72" s="458">
        <f t="shared" si="68"/>
        <v>0</v>
      </c>
      <c r="BU72" s="458">
        <f t="shared" si="68"/>
        <v>0</v>
      </c>
      <c r="BV72" s="459">
        <f t="shared" si="72"/>
        <v>0</v>
      </c>
      <c r="BW72" s="413"/>
      <c r="BX72" s="413"/>
      <c r="BY72" s="413"/>
      <c r="BZ72" s="413"/>
      <c r="CA72" s="413"/>
      <c r="CB72" s="413"/>
      <c r="CC72" s="413"/>
      <c r="CD72" s="413"/>
      <c r="CE72" s="413"/>
      <c r="CF72" s="413"/>
      <c r="CG72" s="413"/>
      <c r="CH72" s="413"/>
      <c r="CI72" s="413"/>
      <c r="CJ72" s="413"/>
      <c r="CK72" s="413"/>
      <c r="CL72" s="413"/>
      <c r="CM72" s="413"/>
      <c r="CN72" s="413"/>
      <c r="CO72" s="413"/>
      <c r="CP72" s="413"/>
      <c r="CQ72" s="413"/>
      <c r="CR72" s="413"/>
      <c r="CS72" s="413"/>
      <c r="CT72" s="413"/>
    </row>
    <row r="73" spans="1:98">
      <c r="A73" s="929"/>
      <c r="B73" s="910"/>
      <c r="C73" s="568" t="s">
        <v>34</v>
      </c>
      <c r="D73" s="569" t="str">
        <f t="shared" si="74"/>
        <v/>
      </c>
      <c r="E73" s="570" t="str">
        <f t="shared" si="74"/>
        <v/>
      </c>
      <c r="F73" s="570" t="str">
        <f t="shared" si="74"/>
        <v/>
      </c>
      <c r="G73" s="570" t="str">
        <f t="shared" si="74"/>
        <v/>
      </c>
      <c r="H73" s="570" t="str">
        <f t="shared" si="74"/>
        <v/>
      </c>
      <c r="I73" s="570" t="str">
        <f t="shared" si="74"/>
        <v/>
      </c>
      <c r="J73" s="570" t="str">
        <f t="shared" si="74"/>
        <v/>
      </c>
      <c r="K73" s="570" t="str">
        <f t="shared" si="74"/>
        <v/>
      </c>
      <c r="L73" s="570" t="str">
        <f t="shared" si="74"/>
        <v/>
      </c>
      <c r="M73" s="570" t="str">
        <f t="shared" si="74"/>
        <v/>
      </c>
      <c r="N73" s="570" t="str">
        <f t="shared" si="75"/>
        <v/>
      </c>
      <c r="O73" s="570" t="str">
        <f t="shared" si="75"/>
        <v/>
      </c>
      <c r="P73" s="570" t="str">
        <f t="shared" si="75"/>
        <v/>
      </c>
      <c r="Q73" s="570" t="str">
        <f t="shared" si="75"/>
        <v/>
      </c>
      <c r="R73" s="570" t="str">
        <f t="shared" si="75"/>
        <v/>
      </c>
      <c r="S73" s="570" t="str">
        <f t="shared" si="75"/>
        <v/>
      </c>
      <c r="T73" s="570" t="str">
        <f t="shared" si="75"/>
        <v/>
      </c>
      <c r="U73" s="570" t="str">
        <f t="shared" si="75"/>
        <v/>
      </c>
      <c r="V73" s="570" t="str">
        <f t="shared" si="75"/>
        <v/>
      </c>
      <c r="W73" s="570" t="str">
        <f t="shared" si="75"/>
        <v/>
      </c>
      <c r="X73" s="570" t="str">
        <f t="shared" si="75"/>
        <v/>
      </c>
      <c r="Y73" s="570" t="str">
        <f t="shared" si="75"/>
        <v/>
      </c>
      <c r="Z73" s="571" t="str">
        <f t="shared" si="75"/>
        <v/>
      </c>
      <c r="AA73" s="572"/>
      <c r="AB73" s="573">
        <f t="shared" si="73"/>
        <v>0</v>
      </c>
      <c r="AC73" s="556"/>
      <c r="AD73" s="552"/>
      <c r="AE73" s="536"/>
      <c r="AF73" s="413"/>
      <c r="AG73" s="413"/>
      <c r="AH73" s="413"/>
      <c r="AI73" s="413"/>
      <c r="AJ73" s="413"/>
      <c r="AK73" s="413"/>
      <c r="AL73" s="413"/>
      <c r="AM73" s="413"/>
      <c r="AN73" s="413"/>
      <c r="AO73" s="413"/>
      <c r="AP73" s="413"/>
      <c r="AQ73" s="413"/>
      <c r="AR73" s="413"/>
      <c r="AS73" s="413"/>
      <c r="AT73" s="413"/>
      <c r="AU73" s="413"/>
      <c r="AV73" s="413"/>
      <c r="AW73" s="413"/>
      <c r="AX73" s="413"/>
      <c r="AY73" s="413"/>
      <c r="AZ73" s="413"/>
      <c r="BA73" s="413">
        <f t="shared" si="71"/>
        <v>0</v>
      </c>
      <c r="BB73" s="458">
        <f t="shared" si="68"/>
        <v>0</v>
      </c>
      <c r="BC73" s="458">
        <f t="shared" si="68"/>
        <v>0</v>
      </c>
      <c r="BD73" s="458">
        <f t="shared" si="68"/>
        <v>0</v>
      </c>
      <c r="BE73" s="458">
        <f t="shared" si="68"/>
        <v>0</v>
      </c>
      <c r="BF73" s="458">
        <f t="shared" si="68"/>
        <v>0</v>
      </c>
      <c r="BG73" s="458">
        <f t="shared" si="68"/>
        <v>0</v>
      </c>
      <c r="BH73" s="458">
        <f t="shared" si="68"/>
        <v>0</v>
      </c>
      <c r="BI73" s="458">
        <f t="shared" si="68"/>
        <v>0</v>
      </c>
      <c r="BJ73" s="458">
        <f t="shared" si="68"/>
        <v>0</v>
      </c>
      <c r="BK73" s="458">
        <f t="shared" si="68"/>
        <v>0</v>
      </c>
      <c r="BL73" s="458">
        <f t="shared" si="68"/>
        <v>0</v>
      </c>
      <c r="BM73" s="458">
        <f t="shared" si="68"/>
        <v>0</v>
      </c>
      <c r="BN73" s="458">
        <f t="shared" si="68"/>
        <v>0</v>
      </c>
      <c r="BO73" s="458">
        <f t="shared" si="68"/>
        <v>0</v>
      </c>
      <c r="BP73" s="458">
        <f t="shared" si="68"/>
        <v>0</v>
      </c>
      <c r="BQ73" s="458">
        <f t="shared" si="68"/>
        <v>0</v>
      </c>
      <c r="BR73" s="458">
        <f t="shared" si="68"/>
        <v>0</v>
      </c>
      <c r="BS73" s="458">
        <f t="shared" si="68"/>
        <v>0</v>
      </c>
      <c r="BT73" s="458">
        <f t="shared" si="68"/>
        <v>0</v>
      </c>
      <c r="BU73" s="458">
        <f t="shared" si="68"/>
        <v>0</v>
      </c>
      <c r="BV73" s="459">
        <f t="shared" si="72"/>
        <v>0</v>
      </c>
      <c r="BW73" s="413"/>
      <c r="BX73" s="413"/>
      <c r="BY73" s="413"/>
      <c r="BZ73" s="413"/>
      <c r="CA73" s="413"/>
      <c r="CB73" s="413"/>
      <c r="CC73" s="413"/>
      <c r="CD73" s="413"/>
      <c r="CE73" s="413"/>
      <c r="CF73" s="413"/>
      <c r="CG73" s="413"/>
      <c r="CH73" s="413"/>
      <c r="CI73" s="413"/>
      <c r="CJ73" s="413"/>
      <c r="CK73" s="413"/>
      <c r="CL73" s="413"/>
      <c r="CM73" s="413"/>
      <c r="CN73" s="413"/>
      <c r="CO73" s="413"/>
      <c r="CP73" s="413"/>
      <c r="CQ73" s="413"/>
      <c r="CR73" s="413"/>
      <c r="CS73" s="413"/>
      <c r="CT73" s="413"/>
    </row>
    <row r="74" spans="1:98">
      <c r="A74" s="929"/>
      <c r="B74" s="910"/>
      <c r="C74" s="568" t="s">
        <v>47</v>
      </c>
      <c r="D74" s="569" t="str">
        <f t="shared" si="74"/>
        <v/>
      </c>
      <c r="E74" s="570" t="str">
        <f t="shared" si="74"/>
        <v/>
      </c>
      <c r="F74" s="570" t="str">
        <f t="shared" si="74"/>
        <v/>
      </c>
      <c r="G74" s="570" t="str">
        <f t="shared" si="74"/>
        <v/>
      </c>
      <c r="H74" s="570" t="str">
        <f t="shared" si="74"/>
        <v/>
      </c>
      <c r="I74" s="570" t="str">
        <f t="shared" si="74"/>
        <v/>
      </c>
      <c r="J74" s="570" t="str">
        <f t="shared" si="74"/>
        <v/>
      </c>
      <c r="K74" s="570" t="str">
        <f t="shared" si="74"/>
        <v/>
      </c>
      <c r="L74" s="570" t="str">
        <f t="shared" si="74"/>
        <v/>
      </c>
      <c r="M74" s="570" t="str">
        <f t="shared" si="74"/>
        <v/>
      </c>
      <c r="N74" s="570" t="str">
        <f t="shared" si="75"/>
        <v/>
      </c>
      <c r="O74" s="570" t="str">
        <f t="shared" si="75"/>
        <v/>
      </c>
      <c r="P74" s="570" t="str">
        <f t="shared" si="75"/>
        <v/>
      </c>
      <c r="Q74" s="570" t="str">
        <f t="shared" si="75"/>
        <v/>
      </c>
      <c r="R74" s="570" t="str">
        <f t="shared" si="75"/>
        <v/>
      </c>
      <c r="S74" s="570" t="str">
        <f t="shared" si="75"/>
        <v/>
      </c>
      <c r="T74" s="570" t="str">
        <f t="shared" si="75"/>
        <v/>
      </c>
      <c r="U74" s="570" t="str">
        <f t="shared" si="75"/>
        <v/>
      </c>
      <c r="V74" s="570" t="str">
        <f t="shared" si="75"/>
        <v/>
      </c>
      <c r="W74" s="570" t="str">
        <f t="shared" si="75"/>
        <v/>
      </c>
      <c r="X74" s="570" t="str">
        <f t="shared" si="75"/>
        <v/>
      </c>
      <c r="Y74" s="570" t="str">
        <f t="shared" si="75"/>
        <v/>
      </c>
      <c r="Z74" s="571" t="str">
        <f t="shared" si="75"/>
        <v/>
      </c>
      <c r="AA74" s="572"/>
      <c r="AB74" s="573">
        <f t="shared" si="73"/>
        <v>0</v>
      </c>
      <c r="AC74" s="574"/>
      <c r="AD74" s="575"/>
      <c r="AE74" s="576"/>
      <c r="AF74" s="413"/>
      <c r="AG74" s="413"/>
      <c r="AH74" s="413"/>
      <c r="AI74" s="413"/>
      <c r="AJ74" s="413"/>
      <c r="AK74" s="413"/>
      <c r="AL74" s="413"/>
      <c r="AM74" s="413"/>
      <c r="AN74" s="413"/>
      <c r="AO74" s="413"/>
      <c r="AP74" s="413"/>
      <c r="AQ74" s="413"/>
      <c r="AR74" s="413"/>
      <c r="AS74" s="413"/>
      <c r="AT74" s="413"/>
      <c r="AU74" s="413"/>
      <c r="AV74" s="413"/>
      <c r="AW74" s="413"/>
      <c r="AX74" s="413"/>
      <c r="AY74" s="413"/>
      <c r="AZ74" s="413"/>
      <c r="BA74" s="413">
        <f t="shared" si="71"/>
        <v>0</v>
      </c>
      <c r="BB74" s="458">
        <f t="shared" si="68"/>
        <v>0</v>
      </c>
      <c r="BC74" s="458">
        <f t="shared" si="68"/>
        <v>0</v>
      </c>
      <c r="BD74" s="458">
        <f t="shared" si="68"/>
        <v>0</v>
      </c>
      <c r="BE74" s="458">
        <f t="shared" si="68"/>
        <v>0</v>
      </c>
      <c r="BF74" s="458">
        <f t="shared" si="68"/>
        <v>0</v>
      </c>
      <c r="BG74" s="458">
        <f t="shared" si="68"/>
        <v>0</v>
      </c>
      <c r="BH74" s="458">
        <f t="shared" si="68"/>
        <v>0</v>
      </c>
      <c r="BI74" s="458">
        <f t="shared" si="68"/>
        <v>0</v>
      </c>
      <c r="BJ74" s="458">
        <f t="shared" si="68"/>
        <v>0</v>
      </c>
      <c r="BK74" s="458">
        <f t="shared" si="68"/>
        <v>0</v>
      </c>
      <c r="BL74" s="458">
        <f t="shared" si="68"/>
        <v>0</v>
      </c>
      <c r="BM74" s="458">
        <f t="shared" si="68"/>
        <v>0</v>
      </c>
      <c r="BN74" s="458">
        <f t="shared" si="68"/>
        <v>0</v>
      </c>
      <c r="BO74" s="458">
        <f t="shared" si="68"/>
        <v>0</v>
      </c>
      <c r="BP74" s="458">
        <f t="shared" si="68"/>
        <v>0</v>
      </c>
      <c r="BQ74" s="458">
        <f t="shared" si="68"/>
        <v>0</v>
      </c>
      <c r="BR74" s="458">
        <f t="shared" si="68"/>
        <v>0</v>
      </c>
      <c r="BS74" s="458">
        <f t="shared" si="68"/>
        <v>0</v>
      </c>
      <c r="BT74" s="458">
        <f t="shared" si="68"/>
        <v>0</v>
      </c>
      <c r="BU74" s="458">
        <f t="shared" si="68"/>
        <v>0</v>
      </c>
      <c r="BV74" s="459">
        <f t="shared" si="72"/>
        <v>0</v>
      </c>
      <c r="BW74" s="413"/>
      <c r="BX74" s="413"/>
      <c r="BY74" s="413"/>
      <c r="BZ74" s="413"/>
      <c r="CA74" s="413"/>
      <c r="CB74" s="413"/>
      <c r="CC74" s="413"/>
      <c r="CD74" s="413"/>
      <c r="CE74" s="413"/>
      <c r="CF74" s="413"/>
      <c r="CG74" s="413"/>
      <c r="CH74" s="413"/>
      <c r="CI74" s="413"/>
      <c r="CJ74" s="413"/>
      <c r="CK74" s="413"/>
      <c r="CL74" s="413"/>
      <c r="CM74" s="413"/>
      <c r="CN74" s="413"/>
      <c r="CO74" s="413"/>
      <c r="CP74" s="413"/>
      <c r="CQ74" s="413"/>
      <c r="CR74" s="413"/>
      <c r="CS74" s="413"/>
      <c r="CT74" s="413"/>
    </row>
    <row r="75" spans="1:98">
      <c r="A75" s="929"/>
      <c r="B75" s="910"/>
      <c r="C75" s="568" t="s">
        <v>48</v>
      </c>
      <c r="D75" s="569" t="str">
        <f t="shared" si="74"/>
        <v/>
      </c>
      <c r="E75" s="570" t="str">
        <f t="shared" si="74"/>
        <v/>
      </c>
      <c r="F75" s="570" t="str">
        <f t="shared" si="74"/>
        <v/>
      </c>
      <c r="G75" s="570" t="str">
        <f t="shared" si="74"/>
        <v/>
      </c>
      <c r="H75" s="570" t="str">
        <f t="shared" si="74"/>
        <v/>
      </c>
      <c r="I75" s="570" t="str">
        <f t="shared" si="74"/>
        <v/>
      </c>
      <c r="J75" s="570" t="str">
        <f t="shared" si="74"/>
        <v/>
      </c>
      <c r="K75" s="570" t="str">
        <f t="shared" si="74"/>
        <v/>
      </c>
      <c r="L75" s="570" t="str">
        <f t="shared" si="74"/>
        <v/>
      </c>
      <c r="M75" s="570" t="str">
        <f t="shared" si="74"/>
        <v/>
      </c>
      <c r="N75" s="570" t="str">
        <f t="shared" si="75"/>
        <v/>
      </c>
      <c r="O75" s="570" t="str">
        <f t="shared" si="75"/>
        <v/>
      </c>
      <c r="P75" s="570" t="str">
        <f t="shared" si="75"/>
        <v/>
      </c>
      <c r="Q75" s="570" t="str">
        <f t="shared" si="75"/>
        <v/>
      </c>
      <c r="R75" s="570" t="str">
        <f t="shared" si="75"/>
        <v/>
      </c>
      <c r="S75" s="570" t="str">
        <f t="shared" si="75"/>
        <v/>
      </c>
      <c r="T75" s="570" t="str">
        <f t="shared" si="75"/>
        <v/>
      </c>
      <c r="U75" s="570" t="str">
        <f t="shared" si="75"/>
        <v/>
      </c>
      <c r="V75" s="570" t="str">
        <f t="shared" si="75"/>
        <v/>
      </c>
      <c r="W75" s="570" t="str">
        <f t="shared" si="75"/>
        <v/>
      </c>
      <c r="X75" s="570" t="str">
        <f t="shared" si="75"/>
        <v/>
      </c>
      <c r="Y75" s="570" t="str">
        <f t="shared" si="75"/>
        <v/>
      </c>
      <c r="Z75" s="571" t="str">
        <f t="shared" si="75"/>
        <v/>
      </c>
      <c r="AA75" s="572"/>
      <c r="AB75" s="573">
        <f t="shared" si="73"/>
        <v>0</v>
      </c>
      <c r="AC75" s="556"/>
      <c r="AD75" s="552"/>
      <c r="AE75" s="536"/>
      <c r="AF75" s="413"/>
      <c r="AG75" s="413"/>
      <c r="AH75" s="413"/>
      <c r="AI75" s="413"/>
      <c r="AJ75" s="413"/>
      <c r="AK75" s="413"/>
      <c r="AL75" s="413"/>
      <c r="AM75" s="413"/>
      <c r="AN75" s="413"/>
      <c r="AO75" s="413"/>
      <c r="AP75" s="413"/>
      <c r="AQ75" s="413"/>
      <c r="AR75" s="413"/>
      <c r="AS75" s="413"/>
      <c r="AT75" s="413"/>
      <c r="AU75" s="413"/>
      <c r="AV75" s="413"/>
      <c r="AW75" s="413"/>
      <c r="AX75" s="413"/>
      <c r="AY75" s="413"/>
      <c r="AZ75" s="413"/>
      <c r="BA75" s="413">
        <f t="shared" si="71"/>
        <v>0</v>
      </c>
      <c r="BB75" s="458">
        <f t="shared" si="68"/>
        <v>0</v>
      </c>
      <c r="BC75" s="458">
        <f t="shared" si="68"/>
        <v>0</v>
      </c>
      <c r="BD75" s="458">
        <f t="shared" si="68"/>
        <v>0</v>
      </c>
      <c r="BE75" s="458">
        <f t="shared" si="68"/>
        <v>0</v>
      </c>
      <c r="BF75" s="458">
        <f t="shared" si="68"/>
        <v>0</v>
      </c>
      <c r="BG75" s="458">
        <f t="shared" si="68"/>
        <v>0</v>
      </c>
      <c r="BH75" s="458">
        <f t="shared" si="68"/>
        <v>0</v>
      </c>
      <c r="BI75" s="458">
        <f t="shared" si="68"/>
        <v>0</v>
      </c>
      <c r="BJ75" s="458">
        <f t="shared" si="68"/>
        <v>0</v>
      </c>
      <c r="BK75" s="458">
        <f t="shared" si="68"/>
        <v>0</v>
      </c>
      <c r="BL75" s="458">
        <f t="shared" si="68"/>
        <v>0</v>
      </c>
      <c r="BM75" s="458">
        <f t="shared" si="68"/>
        <v>0</v>
      </c>
      <c r="BN75" s="458">
        <f t="shared" si="68"/>
        <v>0</v>
      </c>
      <c r="BO75" s="458">
        <f t="shared" si="68"/>
        <v>0</v>
      </c>
      <c r="BP75" s="458">
        <f t="shared" si="68"/>
        <v>0</v>
      </c>
      <c r="BQ75" s="458">
        <f t="shared" si="68"/>
        <v>0</v>
      </c>
      <c r="BR75" s="458">
        <f t="shared" si="68"/>
        <v>0</v>
      </c>
      <c r="BS75" s="458">
        <f t="shared" si="68"/>
        <v>0</v>
      </c>
      <c r="BT75" s="458">
        <f t="shared" si="68"/>
        <v>0</v>
      </c>
      <c r="BU75" s="458">
        <f t="shared" si="68"/>
        <v>0</v>
      </c>
      <c r="BV75" s="459">
        <f t="shared" si="72"/>
        <v>0</v>
      </c>
      <c r="BW75" s="413"/>
      <c r="BX75" s="413"/>
      <c r="BY75" s="413"/>
      <c r="BZ75" s="413"/>
      <c r="CA75" s="413"/>
      <c r="CB75" s="413"/>
      <c r="CC75" s="413"/>
      <c r="CD75" s="413"/>
      <c r="CE75" s="413"/>
      <c r="CF75" s="413"/>
      <c r="CG75" s="413"/>
      <c r="CH75" s="413"/>
      <c r="CI75" s="413"/>
      <c r="CJ75" s="413"/>
      <c r="CK75" s="413"/>
      <c r="CL75" s="413"/>
      <c r="CM75" s="413"/>
      <c r="CN75" s="413"/>
      <c r="CO75" s="413"/>
      <c r="CP75" s="413"/>
      <c r="CQ75" s="413"/>
      <c r="CR75" s="413"/>
      <c r="CS75" s="413"/>
      <c r="CT75" s="413"/>
    </row>
    <row r="76" spans="1:98">
      <c r="A76" s="929"/>
      <c r="B76" s="910"/>
      <c r="C76" s="568" t="s">
        <v>49</v>
      </c>
      <c r="D76" s="569" t="str">
        <f t="shared" si="74"/>
        <v/>
      </c>
      <c r="E76" s="570" t="str">
        <f t="shared" si="74"/>
        <v/>
      </c>
      <c r="F76" s="570" t="str">
        <f t="shared" si="74"/>
        <v/>
      </c>
      <c r="G76" s="570" t="str">
        <f t="shared" si="74"/>
        <v/>
      </c>
      <c r="H76" s="570" t="str">
        <f t="shared" si="74"/>
        <v/>
      </c>
      <c r="I76" s="570" t="str">
        <f t="shared" si="74"/>
        <v/>
      </c>
      <c r="J76" s="570" t="str">
        <f t="shared" si="74"/>
        <v/>
      </c>
      <c r="K76" s="570" t="str">
        <f t="shared" si="74"/>
        <v/>
      </c>
      <c r="L76" s="570" t="str">
        <f t="shared" si="74"/>
        <v/>
      </c>
      <c r="M76" s="570" t="str">
        <f t="shared" si="74"/>
        <v/>
      </c>
      <c r="N76" s="570" t="str">
        <f t="shared" si="75"/>
        <v/>
      </c>
      <c r="O76" s="570" t="str">
        <f t="shared" si="75"/>
        <v/>
      </c>
      <c r="P76" s="570" t="str">
        <f t="shared" si="75"/>
        <v/>
      </c>
      <c r="Q76" s="570" t="str">
        <f t="shared" si="75"/>
        <v/>
      </c>
      <c r="R76" s="570" t="str">
        <f t="shared" si="75"/>
        <v/>
      </c>
      <c r="S76" s="570" t="str">
        <f t="shared" si="75"/>
        <v/>
      </c>
      <c r="T76" s="570" t="str">
        <f t="shared" si="75"/>
        <v/>
      </c>
      <c r="U76" s="570" t="str">
        <f t="shared" si="75"/>
        <v/>
      </c>
      <c r="V76" s="570" t="str">
        <f t="shared" si="75"/>
        <v/>
      </c>
      <c r="W76" s="570" t="str">
        <f t="shared" si="75"/>
        <v/>
      </c>
      <c r="X76" s="570" t="str">
        <f t="shared" si="75"/>
        <v/>
      </c>
      <c r="Y76" s="570" t="str">
        <f t="shared" si="75"/>
        <v/>
      </c>
      <c r="Z76" s="571" t="str">
        <f t="shared" si="75"/>
        <v/>
      </c>
      <c r="AA76" s="572"/>
      <c r="AB76" s="573">
        <f t="shared" si="73"/>
        <v>0</v>
      </c>
      <c r="AC76" s="574"/>
      <c r="AD76" s="575"/>
      <c r="AE76" s="576"/>
      <c r="AF76" s="413"/>
      <c r="AG76" s="413"/>
      <c r="AH76" s="413"/>
      <c r="AI76" s="413"/>
      <c r="AJ76" s="413"/>
      <c r="AK76" s="413"/>
      <c r="AL76" s="413"/>
      <c r="AM76" s="413"/>
      <c r="AN76" s="413"/>
      <c r="AO76" s="413"/>
      <c r="AP76" s="413"/>
      <c r="AQ76" s="413"/>
      <c r="AR76" s="413"/>
      <c r="AS76" s="413"/>
      <c r="AT76" s="413"/>
      <c r="AU76" s="413"/>
      <c r="AV76" s="413"/>
      <c r="AW76" s="413"/>
      <c r="AX76" s="413"/>
      <c r="AY76" s="413"/>
      <c r="AZ76" s="413"/>
      <c r="BA76" s="413">
        <f t="shared" si="71"/>
        <v>0</v>
      </c>
      <c r="BB76" s="458">
        <f t="shared" si="68"/>
        <v>0</v>
      </c>
      <c r="BC76" s="458">
        <f t="shared" si="68"/>
        <v>0</v>
      </c>
      <c r="BD76" s="458">
        <f t="shared" si="68"/>
        <v>0</v>
      </c>
      <c r="BE76" s="458">
        <f t="shared" si="68"/>
        <v>0</v>
      </c>
      <c r="BF76" s="458">
        <f t="shared" si="68"/>
        <v>0</v>
      </c>
      <c r="BG76" s="458">
        <f t="shared" si="68"/>
        <v>0</v>
      </c>
      <c r="BH76" s="458">
        <f t="shared" si="68"/>
        <v>0</v>
      </c>
      <c r="BI76" s="458">
        <f t="shared" si="68"/>
        <v>0</v>
      </c>
      <c r="BJ76" s="458">
        <f t="shared" si="68"/>
        <v>0</v>
      </c>
      <c r="BK76" s="458">
        <f t="shared" si="68"/>
        <v>0</v>
      </c>
      <c r="BL76" s="458">
        <f t="shared" si="68"/>
        <v>0</v>
      </c>
      <c r="BM76" s="458">
        <f t="shared" si="68"/>
        <v>0</v>
      </c>
      <c r="BN76" s="458">
        <f t="shared" si="68"/>
        <v>0</v>
      </c>
      <c r="BO76" s="458">
        <f t="shared" si="68"/>
        <v>0</v>
      </c>
      <c r="BP76" s="458">
        <f t="shared" si="68"/>
        <v>0</v>
      </c>
      <c r="BQ76" s="458">
        <f t="shared" si="68"/>
        <v>0</v>
      </c>
      <c r="BR76" s="458">
        <f t="shared" si="68"/>
        <v>0</v>
      </c>
      <c r="BS76" s="458">
        <f t="shared" si="68"/>
        <v>0</v>
      </c>
      <c r="BT76" s="458">
        <f t="shared" si="68"/>
        <v>0</v>
      </c>
      <c r="BU76" s="458">
        <f t="shared" si="68"/>
        <v>0</v>
      </c>
      <c r="BV76" s="459">
        <f t="shared" si="72"/>
        <v>0</v>
      </c>
      <c r="BW76" s="413"/>
      <c r="BX76" s="413"/>
      <c r="BY76" s="413"/>
      <c r="BZ76" s="413"/>
      <c r="CA76" s="413"/>
      <c r="CB76" s="413"/>
      <c r="CC76" s="413"/>
      <c r="CD76" s="413"/>
      <c r="CE76" s="413"/>
      <c r="CF76" s="413"/>
      <c r="CG76" s="413"/>
      <c r="CH76" s="413"/>
      <c r="CI76" s="413"/>
      <c r="CJ76" s="413"/>
      <c r="CK76" s="413"/>
      <c r="CL76" s="413"/>
      <c r="CM76" s="413"/>
      <c r="CN76" s="413"/>
      <c r="CO76" s="413"/>
      <c r="CP76" s="413"/>
      <c r="CQ76" s="413"/>
      <c r="CR76" s="413"/>
      <c r="CS76" s="413"/>
      <c r="CT76" s="413"/>
    </row>
    <row r="77" spans="1:98">
      <c r="A77" s="929"/>
      <c r="B77" s="910"/>
      <c r="C77" s="568" t="s">
        <v>50</v>
      </c>
      <c r="D77" s="569" t="str">
        <f t="shared" si="74"/>
        <v/>
      </c>
      <c r="E77" s="570" t="str">
        <f t="shared" si="74"/>
        <v/>
      </c>
      <c r="F77" s="570" t="str">
        <f t="shared" si="74"/>
        <v/>
      </c>
      <c r="G77" s="570" t="str">
        <f t="shared" si="74"/>
        <v/>
      </c>
      <c r="H77" s="570" t="str">
        <f t="shared" si="74"/>
        <v/>
      </c>
      <c r="I77" s="570" t="str">
        <f t="shared" si="74"/>
        <v/>
      </c>
      <c r="J77" s="570" t="str">
        <f t="shared" si="74"/>
        <v/>
      </c>
      <c r="K77" s="570" t="str">
        <f t="shared" si="74"/>
        <v/>
      </c>
      <c r="L77" s="570" t="str">
        <f t="shared" si="74"/>
        <v/>
      </c>
      <c r="M77" s="570" t="str">
        <f t="shared" si="74"/>
        <v/>
      </c>
      <c r="N77" s="570" t="str">
        <f t="shared" si="75"/>
        <v/>
      </c>
      <c r="O77" s="570" t="str">
        <f t="shared" si="75"/>
        <v/>
      </c>
      <c r="P77" s="570" t="str">
        <f t="shared" si="75"/>
        <v/>
      </c>
      <c r="Q77" s="570" t="str">
        <f t="shared" si="75"/>
        <v/>
      </c>
      <c r="R77" s="570" t="str">
        <f t="shared" si="75"/>
        <v/>
      </c>
      <c r="S77" s="570" t="str">
        <f t="shared" si="75"/>
        <v/>
      </c>
      <c r="T77" s="570" t="str">
        <f t="shared" si="75"/>
        <v/>
      </c>
      <c r="U77" s="570" t="str">
        <f t="shared" si="75"/>
        <v/>
      </c>
      <c r="V77" s="570" t="str">
        <f t="shared" si="75"/>
        <v/>
      </c>
      <c r="W77" s="570" t="str">
        <f t="shared" si="75"/>
        <v/>
      </c>
      <c r="X77" s="570" t="str">
        <f t="shared" si="75"/>
        <v/>
      </c>
      <c r="Y77" s="570" t="str">
        <f t="shared" si="75"/>
        <v/>
      </c>
      <c r="Z77" s="571" t="str">
        <f t="shared" si="75"/>
        <v/>
      </c>
      <c r="AA77" s="572"/>
      <c r="AB77" s="573">
        <f t="shared" si="73"/>
        <v>0</v>
      </c>
      <c r="AC77" s="556"/>
      <c r="AD77" s="552"/>
      <c r="AE77" s="536"/>
      <c r="AF77" s="577"/>
      <c r="AG77" s="577"/>
      <c r="AH77" s="577"/>
      <c r="AI77" s="577"/>
      <c r="AJ77" s="577"/>
      <c r="AK77" s="577"/>
      <c r="AL77" s="577"/>
      <c r="AM77" s="577"/>
      <c r="AN77" s="577"/>
      <c r="AO77" s="577"/>
      <c r="AP77" s="577"/>
      <c r="AQ77" s="577"/>
      <c r="AR77" s="413"/>
      <c r="AS77" s="413"/>
      <c r="AT77" s="413"/>
      <c r="AU77" s="413"/>
      <c r="AV77" s="413"/>
      <c r="AW77" s="413"/>
      <c r="AX77" s="413"/>
      <c r="AY77" s="413"/>
      <c r="AZ77" s="413"/>
      <c r="BA77" s="413">
        <f t="shared" si="71"/>
        <v>0</v>
      </c>
      <c r="BB77" s="458">
        <f t="shared" si="68"/>
        <v>0</v>
      </c>
      <c r="BC77" s="458">
        <f t="shared" si="68"/>
        <v>0</v>
      </c>
      <c r="BD77" s="458">
        <f t="shared" si="68"/>
        <v>0</v>
      </c>
      <c r="BE77" s="458">
        <f t="shared" si="68"/>
        <v>0</v>
      </c>
      <c r="BF77" s="458">
        <f t="shared" si="68"/>
        <v>0</v>
      </c>
      <c r="BG77" s="458">
        <f t="shared" si="68"/>
        <v>0</v>
      </c>
      <c r="BH77" s="458">
        <f t="shared" si="68"/>
        <v>0</v>
      </c>
      <c r="BI77" s="458">
        <f t="shared" si="68"/>
        <v>0</v>
      </c>
      <c r="BJ77" s="458">
        <f t="shared" si="68"/>
        <v>0</v>
      </c>
      <c r="BK77" s="458">
        <f t="shared" si="68"/>
        <v>0</v>
      </c>
      <c r="BL77" s="458">
        <f t="shared" si="68"/>
        <v>0</v>
      </c>
      <c r="BM77" s="458">
        <f t="shared" si="68"/>
        <v>0</v>
      </c>
      <c r="BN77" s="458">
        <f t="shared" si="68"/>
        <v>0</v>
      </c>
      <c r="BO77" s="458">
        <f t="shared" si="68"/>
        <v>0</v>
      </c>
      <c r="BP77" s="458">
        <f t="shared" si="68"/>
        <v>0</v>
      </c>
      <c r="BQ77" s="458">
        <f t="shared" ref="BQ77:BU86" si="76">SUMIFS($D32:$Z32, $D$8:$Z$8, AV$8, $D$4:$Z$4, "3")</f>
        <v>0</v>
      </c>
      <c r="BR77" s="458">
        <f t="shared" si="76"/>
        <v>0</v>
      </c>
      <c r="BS77" s="458">
        <f t="shared" si="76"/>
        <v>0</v>
      </c>
      <c r="BT77" s="458">
        <f t="shared" si="76"/>
        <v>0</v>
      </c>
      <c r="BU77" s="458">
        <f t="shared" si="76"/>
        <v>0</v>
      </c>
      <c r="BV77" s="459">
        <f t="shared" si="72"/>
        <v>0</v>
      </c>
      <c r="BW77" s="413"/>
      <c r="BX77" s="413"/>
      <c r="BY77" s="413"/>
      <c r="BZ77" s="413"/>
      <c r="CA77" s="413"/>
      <c r="CB77" s="413"/>
      <c r="CC77" s="413"/>
      <c r="CD77" s="413"/>
      <c r="CE77" s="413"/>
      <c r="CF77" s="413"/>
      <c r="CG77" s="413"/>
      <c r="CH77" s="413"/>
      <c r="CI77" s="413"/>
      <c r="CJ77" s="413"/>
      <c r="CK77" s="413"/>
      <c r="CL77" s="413"/>
      <c r="CM77" s="413"/>
      <c r="CN77" s="413"/>
      <c r="CO77" s="413"/>
      <c r="CP77" s="413"/>
      <c r="CQ77" s="413"/>
      <c r="CR77" s="413"/>
      <c r="CS77" s="413"/>
      <c r="CT77" s="413"/>
    </row>
    <row r="78" spans="1:98" ht="22.5" customHeight="1">
      <c r="A78" s="930" t="s">
        <v>1137</v>
      </c>
      <c r="B78" s="932" t="s">
        <v>1115</v>
      </c>
      <c r="C78" s="933"/>
      <c r="D78" s="403"/>
      <c r="E78" s="404"/>
      <c r="F78" s="404"/>
      <c r="G78" s="404"/>
      <c r="H78" s="404"/>
      <c r="I78" s="404"/>
      <c r="J78" s="404"/>
      <c r="K78" s="404"/>
      <c r="L78" s="404"/>
      <c r="M78" s="404"/>
      <c r="N78" s="404"/>
      <c r="O78" s="404"/>
      <c r="P78" s="404"/>
      <c r="Q78" s="404"/>
      <c r="R78" s="404"/>
      <c r="S78" s="404"/>
      <c r="T78" s="404"/>
      <c r="U78" s="404"/>
      <c r="V78" s="404"/>
      <c r="W78" s="404"/>
      <c r="X78" s="404"/>
      <c r="Y78" s="404"/>
      <c r="Z78" s="405"/>
      <c r="AA78" s="578"/>
      <c r="AB78" s="567"/>
      <c r="AC78" s="556"/>
      <c r="AD78" s="552"/>
      <c r="AE78" s="536"/>
      <c r="AF78" s="413"/>
      <c r="AG78" s="413"/>
      <c r="AH78" s="413"/>
      <c r="AI78" s="413"/>
      <c r="AJ78" s="413"/>
      <c r="AK78" s="413"/>
      <c r="AL78" s="413"/>
      <c r="AM78" s="413"/>
      <c r="AN78" s="413"/>
      <c r="AO78" s="413"/>
      <c r="AP78" s="413"/>
      <c r="AQ78" s="413"/>
      <c r="AR78" s="413"/>
      <c r="AS78" s="413"/>
      <c r="AT78" s="413"/>
      <c r="AU78" s="413"/>
      <c r="AV78" s="413"/>
      <c r="AW78" s="413"/>
      <c r="AX78" s="413"/>
      <c r="AY78" s="413"/>
      <c r="AZ78" s="413"/>
      <c r="BA78" s="413">
        <f t="shared" si="71"/>
        <v>0</v>
      </c>
      <c r="BB78" s="458">
        <f t="shared" ref="BB78:BP86" si="77">SUMIFS($D33:$Z33, $D$8:$Z$8, AG$8, $D$4:$Z$4, "3")</f>
        <v>0</v>
      </c>
      <c r="BC78" s="458">
        <f t="shared" si="77"/>
        <v>0</v>
      </c>
      <c r="BD78" s="458">
        <f t="shared" si="77"/>
        <v>0</v>
      </c>
      <c r="BE78" s="458">
        <f t="shared" si="77"/>
        <v>0</v>
      </c>
      <c r="BF78" s="458">
        <f t="shared" si="77"/>
        <v>0</v>
      </c>
      <c r="BG78" s="458">
        <f t="shared" si="77"/>
        <v>0</v>
      </c>
      <c r="BH78" s="458">
        <f t="shared" si="77"/>
        <v>0</v>
      </c>
      <c r="BI78" s="458">
        <f t="shared" si="77"/>
        <v>0</v>
      </c>
      <c r="BJ78" s="458">
        <f t="shared" si="77"/>
        <v>0</v>
      </c>
      <c r="BK78" s="458">
        <f t="shared" si="77"/>
        <v>0</v>
      </c>
      <c r="BL78" s="458">
        <f t="shared" si="77"/>
        <v>0</v>
      </c>
      <c r="BM78" s="458">
        <f t="shared" si="77"/>
        <v>0</v>
      </c>
      <c r="BN78" s="458">
        <f t="shared" si="77"/>
        <v>0</v>
      </c>
      <c r="BO78" s="458">
        <f t="shared" si="77"/>
        <v>0</v>
      </c>
      <c r="BP78" s="458">
        <f t="shared" si="77"/>
        <v>0</v>
      </c>
      <c r="BQ78" s="458">
        <f t="shared" si="76"/>
        <v>0</v>
      </c>
      <c r="BR78" s="458">
        <f t="shared" si="76"/>
        <v>0</v>
      </c>
      <c r="BS78" s="458">
        <f t="shared" si="76"/>
        <v>0</v>
      </c>
      <c r="BT78" s="458">
        <f t="shared" si="76"/>
        <v>0</v>
      </c>
      <c r="BU78" s="458">
        <f t="shared" si="76"/>
        <v>0</v>
      </c>
      <c r="BV78" s="459">
        <f t="shared" si="72"/>
        <v>0</v>
      </c>
      <c r="BW78" s="413"/>
      <c r="BX78" s="413"/>
      <c r="BY78" s="413"/>
      <c r="BZ78" s="413"/>
      <c r="CA78" s="413"/>
      <c r="CB78" s="413"/>
      <c r="CC78" s="413"/>
      <c r="CD78" s="413"/>
      <c r="CE78" s="413"/>
      <c r="CF78" s="413"/>
      <c r="CG78" s="413"/>
      <c r="CH78" s="413"/>
      <c r="CI78" s="413"/>
      <c r="CJ78" s="413"/>
      <c r="CK78" s="413"/>
      <c r="CL78" s="413"/>
      <c r="CM78" s="413"/>
      <c r="CN78" s="413"/>
      <c r="CO78" s="413"/>
      <c r="CP78" s="413"/>
      <c r="CQ78" s="413"/>
      <c r="CR78" s="413"/>
      <c r="CS78" s="413"/>
      <c r="CT78" s="413"/>
    </row>
    <row r="79" spans="1:98" s="6" customFormat="1" ht="24.75" customHeight="1" thickBot="1">
      <c r="A79" s="931"/>
      <c r="B79" s="934" t="s">
        <v>1116</v>
      </c>
      <c r="C79" s="935"/>
      <c r="D79" s="579" t="str">
        <f t="shared" ref="D79:Z79" si="78">IF(D42="","",IF(D13="Devis","",IF(OR(D$4=1,D$4="2s",D$4=3,D$4=4,D$4=5),"",IF(OR(D78="",D78=0),"", VLOOKUP(CONCATENATE(D46,$D$47),Cloisonnement,2,0)*D78*D42))))</f>
        <v/>
      </c>
      <c r="E79" s="579" t="str">
        <f t="shared" si="78"/>
        <v/>
      </c>
      <c r="F79" s="579" t="str">
        <f t="shared" si="78"/>
        <v/>
      </c>
      <c r="G79" s="579" t="str">
        <f t="shared" si="78"/>
        <v/>
      </c>
      <c r="H79" s="579" t="str">
        <f t="shared" si="78"/>
        <v/>
      </c>
      <c r="I79" s="579" t="str">
        <f t="shared" si="78"/>
        <v/>
      </c>
      <c r="J79" s="579" t="str">
        <f t="shared" si="78"/>
        <v/>
      </c>
      <c r="K79" s="579" t="str">
        <f t="shared" si="78"/>
        <v/>
      </c>
      <c r="L79" s="579" t="str">
        <f t="shared" si="78"/>
        <v/>
      </c>
      <c r="M79" s="579" t="str">
        <f t="shared" si="78"/>
        <v/>
      </c>
      <c r="N79" s="579" t="str">
        <f t="shared" si="78"/>
        <v/>
      </c>
      <c r="O79" s="579" t="str">
        <f t="shared" si="78"/>
        <v/>
      </c>
      <c r="P79" s="579" t="str">
        <f t="shared" si="78"/>
        <v/>
      </c>
      <c r="Q79" s="579" t="str">
        <f t="shared" si="78"/>
        <v/>
      </c>
      <c r="R79" s="579" t="str">
        <f t="shared" si="78"/>
        <v/>
      </c>
      <c r="S79" s="579" t="str">
        <f t="shared" si="78"/>
        <v/>
      </c>
      <c r="T79" s="579" t="str">
        <f t="shared" si="78"/>
        <v/>
      </c>
      <c r="U79" s="579" t="str">
        <f t="shared" si="78"/>
        <v/>
      </c>
      <c r="V79" s="579" t="str">
        <f t="shared" si="78"/>
        <v/>
      </c>
      <c r="W79" s="579" t="str">
        <f t="shared" si="78"/>
        <v/>
      </c>
      <c r="X79" s="579" t="str">
        <f t="shared" si="78"/>
        <v/>
      </c>
      <c r="Y79" s="579" t="str">
        <f t="shared" si="78"/>
        <v/>
      </c>
      <c r="Z79" s="579" t="str">
        <f t="shared" si="78"/>
        <v/>
      </c>
      <c r="AA79" s="580"/>
      <c r="AB79" s="581">
        <f>IF(SUM(D79:Z79)=0,0,SUM(D79:Z79))</f>
        <v>0</v>
      </c>
      <c r="AC79" s="582"/>
      <c r="AD79" s="583"/>
      <c r="AE79" s="584"/>
      <c r="AF79" s="413"/>
      <c r="AG79" s="413"/>
      <c r="AH79" s="413"/>
      <c r="AI79" s="413"/>
      <c r="AJ79" s="413"/>
      <c r="AK79" s="413"/>
      <c r="AL79" s="413"/>
      <c r="AM79" s="413"/>
      <c r="AN79" s="413"/>
      <c r="AO79" s="413"/>
      <c r="AP79" s="413"/>
      <c r="AQ79" s="413"/>
      <c r="AR79" s="577"/>
      <c r="AS79" s="577"/>
      <c r="AT79" s="577"/>
      <c r="AU79" s="577"/>
      <c r="AV79" s="577"/>
      <c r="AW79" s="577"/>
      <c r="AX79" s="577"/>
      <c r="AY79" s="577"/>
      <c r="AZ79" s="577"/>
      <c r="BA79" s="413">
        <f t="shared" si="71"/>
        <v>0</v>
      </c>
      <c r="BB79" s="458">
        <f t="shared" si="77"/>
        <v>0</v>
      </c>
      <c r="BC79" s="458">
        <f t="shared" si="77"/>
        <v>0</v>
      </c>
      <c r="BD79" s="458">
        <f t="shared" si="77"/>
        <v>0</v>
      </c>
      <c r="BE79" s="458">
        <f t="shared" si="77"/>
        <v>0</v>
      </c>
      <c r="BF79" s="458">
        <f t="shared" si="77"/>
        <v>0</v>
      </c>
      <c r="BG79" s="458">
        <f t="shared" si="77"/>
        <v>0</v>
      </c>
      <c r="BH79" s="458">
        <f t="shared" si="77"/>
        <v>0</v>
      </c>
      <c r="BI79" s="458">
        <f t="shared" si="77"/>
        <v>0</v>
      </c>
      <c r="BJ79" s="458">
        <f t="shared" si="77"/>
        <v>0</v>
      </c>
      <c r="BK79" s="458">
        <f t="shared" si="77"/>
        <v>0</v>
      </c>
      <c r="BL79" s="458">
        <f t="shared" si="77"/>
        <v>0</v>
      </c>
      <c r="BM79" s="458">
        <f t="shared" si="77"/>
        <v>0</v>
      </c>
      <c r="BN79" s="458">
        <f t="shared" si="77"/>
        <v>0</v>
      </c>
      <c r="BO79" s="458">
        <f t="shared" si="77"/>
        <v>0</v>
      </c>
      <c r="BP79" s="458">
        <f t="shared" si="77"/>
        <v>0</v>
      </c>
      <c r="BQ79" s="458">
        <f t="shared" si="76"/>
        <v>0</v>
      </c>
      <c r="BR79" s="458">
        <f t="shared" si="76"/>
        <v>0</v>
      </c>
      <c r="BS79" s="458">
        <f t="shared" si="76"/>
        <v>0</v>
      </c>
      <c r="BT79" s="458">
        <f t="shared" si="76"/>
        <v>0</v>
      </c>
      <c r="BU79" s="458">
        <f t="shared" si="76"/>
        <v>0</v>
      </c>
      <c r="BV79" s="459">
        <f t="shared" si="72"/>
        <v>0</v>
      </c>
      <c r="BW79" s="577"/>
      <c r="BX79" s="577"/>
      <c r="BY79" s="577"/>
      <c r="BZ79" s="577"/>
      <c r="CA79" s="577"/>
      <c r="CB79" s="577"/>
      <c r="CC79" s="577"/>
      <c r="CD79" s="577"/>
      <c r="CE79" s="577"/>
      <c r="CF79" s="577"/>
      <c r="CG79" s="577"/>
      <c r="CH79" s="577"/>
      <c r="CI79" s="577"/>
      <c r="CJ79" s="577"/>
      <c r="CK79" s="577"/>
      <c r="CL79" s="577"/>
      <c r="CM79" s="577"/>
      <c r="CN79" s="577"/>
      <c r="CO79" s="577"/>
      <c r="CP79" s="577"/>
      <c r="CQ79" s="577"/>
      <c r="CR79" s="577"/>
      <c r="CS79" s="577"/>
      <c r="CT79" s="577"/>
    </row>
    <row r="80" spans="1:98" ht="16.5" thickTop="1" thickBot="1">
      <c r="A80" s="923" t="s">
        <v>1086</v>
      </c>
      <c r="B80" s="925" t="s">
        <v>1152</v>
      </c>
      <c r="C80" s="926"/>
      <c r="D80" s="1073"/>
      <c r="E80" s="1074"/>
      <c r="F80" s="1074"/>
      <c r="G80" s="1074"/>
      <c r="H80" s="1074"/>
      <c r="I80" s="1074"/>
      <c r="J80" s="1074"/>
      <c r="K80" s="1074"/>
      <c r="L80" s="1074"/>
      <c r="M80" s="1074"/>
      <c r="N80" s="1074"/>
      <c r="O80" s="1074"/>
      <c r="P80" s="1074"/>
      <c r="Q80" s="1074"/>
      <c r="R80" s="1074"/>
      <c r="S80" s="1074"/>
      <c r="T80" s="1074"/>
      <c r="U80" s="1074"/>
      <c r="V80" s="1074"/>
      <c r="W80" s="1074"/>
      <c r="X80" s="1074"/>
      <c r="Y80" s="1074"/>
      <c r="Z80" s="1075"/>
      <c r="AA80" s="585"/>
      <c r="AB80" s="586">
        <f>SUM(D80:Z80)</f>
        <v>0</v>
      </c>
      <c r="AC80" s="556"/>
      <c r="AD80" s="552"/>
      <c r="AE80" s="536"/>
      <c r="AF80" s="413"/>
      <c r="AG80" s="413"/>
      <c r="AH80" s="413"/>
      <c r="AI80" s="413"/>
      <c r="AJ80" s="413"/>
      <c r="AK80" s="413"/>
      <c r="AL80" s="413"/>
      <c r="AM80" s="413"/>
      <c r="AN80" s="413"/>
      <c r="AO80" s="413"/>
      <c r="AP80" s="413"/>
      <c r="AQ80" s="413"/>
      <c r="AR80" s="413"/>
      <c r="AS80" s="413"/>
      <c r="AT80" s="413"/>
      <c r="AU80" s="413"/>
      <c r="AV80" s="413"/>
      <c r="AW80" s="413"/>
      <c r="AX80" s="413"/>
      <c r="AY80" s="413"/>
      <c r="AZ80" s="413"/>
      <c r="BA80" s="413">
        <f t="shared" si="71"/>
        <v>0</v>
      </c>
      <c r="BB80" s="458">
        <f t="shared" si="77"/>
        <v>0</v>
      </c>
      <c r="BC80" s="458">
        <f t="shared" si="77"/>
        <v>0</v>
      </c>
      <c r="BD80" s="458">
        <f t="shared" si="77"/>
        <v>0</v>
      </c>
      <c r="BE80" s="458">
        <f t="shared" si="77"/>
        <v>0</v>
      </c>
      <c r="BF80" s="458">
        <f t="shared" si="77"/>
        <v>0</v>
      </c>
      <c r="BG80" s="458">
        <f t="shared" si="77"/>
        <v>0</v>
      </c>
      <c r="BH80" s="458">
        <f t="shared" si="77"/>
        <v>0</v>
      </c>
      <c r="BI80" s="458">
        <f t="shared" si="77"/>
        <v>0</v>
      </c>
      <c r="BJ80" s="458">
        <f t="shared" si="77"/>
        <v>0</v>
      </c>
      <c r="BK80" s="458">
        <f t="shared" si="77"/>
        <v>0</v>
      </c>
      <c r="BL80" s="458">
        <f t="shared" si="77"/>
        <v>0</v>
      </c>
      <c r="BM80" s="458">
        <f t="shared" si="77"/>
        <v>0</v>
      </c>
      <c r="BN80" s="458">
        <f t="shared" si="77"/>
        <v>0</v>
      </c>
      <c r="BO80" s="458">
        <f t="shared" si="77"/>
        <v>0</v>
      </c>
      <c r="BP80" s="458">
        <f t="shared" si="77"/>
        <v>0</v>
      </c>
      <c r="BQ80" s="458">
        <f t="shared" si="76"/>
        <v>0</v>
      </c>
      <c r="BR80" s="458">
        <f t="shared" si="76"/>
        <v>0</v>
      </c>
      <c r="BS80" s="458">
        <f t="shared" si="76"/>
        <v>0</v>
      </c>
      <c r="BT80" s="458">
        <f t="shared" si="76"/>
        <v>0</v>
      </c>
      <c r="BU80" s="458">
        <f t="shared" si="76"/>
        <v>0</v>
      </c>
      <c r="BV80" s="459">
        <f t="shared" si="72"/>
        <v>0</v>
      </c>
      <c r="BW80" s="413"/>
      <c r="BX80" s="413"/>
      <c r="BY80" s="413"/>
      <c r="BZ80" s="413"/>
      <c r="CA80" s="413"/>
      <c r="CB80" s="413"/>
      <c r="CC80" s="413"/>
      <c r="CD80" s="413"/>
      <c r="CE80" s="413"/>
      <c r="CF80" s="413"/>
      <c r="CG80" s="413"/>
      <c r="CH80" s="413"/>
      <c r="CI80" s="413"/>
      <c r="CJ80" s="413"/>
      <c r="CK80" s="413"/>
      <c r="CL80" s="413"/>
      <c r="CM80" s="413"/>
      <c r="CN80" s="413"/>
      <c r="CO80" s="413"/>
      <c r="CP80" s="413"/>
      <c r="CQ80" s="413"/>
      <c r="CR80" s="413"/>
      <c r="CS80" s="413"/>
      <c r="CT80" s="413"/>
    </row>
    <row r="81" spans="1:98" ht="15.75" thickBot="1">
      <c r="A81" s="924"/>
      <c r="B81" s="927" t="s">
        <v>58</v>
      </c>
      <c r="C81" s="1077"/>
      <c r="D81" s="1078" t="str">
        <f>IF(D13&lt;&gt;"Devis","",IF(AND(D$16&gt;0,D80=0),"coût devis ?",IF(AND(D16=0,D80&gt;0),"surface ilot ?",IF(OR(D80="", D16=""), 0,D80*D17))))</f>
        <v/>
      </c>
      <c r="E81" s="1079" t="str">
        <f t="shared" ref="D81:Y81" si="79">IF(E13&lt;&gt;"Devis","",IF(AND(E$16&gt;0,E80=0),"coût devis ?",IF(AND(E16=0,E80&gt;0),"surface ilot ?",IF(OR(E80="", E16=""), 0,E80*E17))))</f>
        <v/>
      </c>
      <c r="F81" s="1079" t="str">
        <f t="shared" si="79"/>
        <v/>
      </c>
      <c r="G81" s="1079" t="str">
        <f t="shared" si="79"/>
        <v/>
      </c>
      <c r="H81" s="1079" t="str">
        <f t="shared" si="79"/>
        <v/>
      </c>
      <c r="I81" s="1079" t="str">
        <f t="shared" si="79"/>
        <v/>
      </c>
      <c r="J81" s="1079" t="str">
        <f t="shared" si="79"/>
        <v/>
      </c>
      <c r="K81" s="1079" t="str">
        <f t="shared" si="79"/>
        <v/>
      </c>
      <c r="L81" s="1079" t="str">
        <f t="shared" si="79"/>
        <v/>
      </c>
      <c r="M81" s="1079" t="str">
        <f t="shared" si="79"/>
        <v/>
      </c>
      <c r="N81" s="1079" t="str">
        <f t="shared" si="79"/>
        <v/>
      </c>
      <c r="O81" s="1079" t="str">
        <f t="shared" si="79"/>
        <v/>
      </c>
      <c r="P81" s="1079" t="str">
        <f t="shared" si="79"/>
        <v/>
      </c>
      <c r="Q81" s="1079" t="str">
        <f t="shared" si="79"/>
        <v/>
      </c>
      <c r="R81" s="1079" t="str">
        <f t="shared" si="79"/>
        <v/>
      </c>
      <c r="S81" s="1079" t="str">
        <f t="shared" si="79"/>
        <v/>
      </c>
      <c r="T81" s="1079" t="str">
        <f t="shared" si="79"/>
        <v/>
      </c>
      <c r="U81" s="1079" t="str">
        <f t="shared" si="79"/>
        <v/>
      </c>
      <c r="V81" s="1079" t="str">
        <f t="shared" si="79"/>
        <v/>
      </c>
      <c r="W81" s="1079" t="str">
        <f t="shared" si="79"/>
        <v/>
      </c>
      <c r="X81" s="1079" t="str">
        <f t="shared" si="79"/>
        <v/>
      </c>
      <c r="Y81" s="1079" t="str">
        <f t="shared" si="79"/>
        <v/>
      </c>
      <c r="Z81" s="1076" t="str">
        <f>IF(Z13&lt;&gt;"Devis","",IF(AND(Z$16&gt;0,Z80=0),"coût devis ?",IF(AND(Z16=0,Z80&gt;0),"surface ilot ?",IF(OR(Z80="", Z16=""), 0,Z80*Z17))))</f>
        <v/>
      </c>
      <c r="AA81" s="587"/>
      <c r="AB81" s="588">
        <f>SUM(D81:Z81)</f>
        <v>0</v>
      </c>
      <c r="AC81" s="589" t="e">
        <f>AB81*D97+(D96*AE17/AB17)</f>
        <v>#VALUE!</v>
      </c>
      <c r="AD81" s="590"/>
      <c r="AE81" s="591"/>
      <c r="AF81" s="413"/>
      <c r="AG81" s="413"/>
      <c r="AH81" s="413"/>
      <c r="AI81" s="413"/>
      <c r="AJ81" s="413"/>
      <c r="AK81" s="413"/>
      <c r="AL81" s="413"/>
      <c r="AM81" s="413"/>
      <c r="AN81" s="413"/>
      <c r="AO81" s="413"/>
      <c r="AP81" s="413"/>
      <c r="AQ81" s="413"/>
      <c r="AR81" s="413"/>
      <c r="AS81" s="413"/>
      <c r="AT81" s="413"/>
      <c r="AU81" s="413"/>
      <c r="AV81" s="413"/>
      <c r="AW81" s="413"/>
      <c r="AX81" s="413"/>
      <c r="AY81" s="413"/>
      <c r="AZ81" s="413"/>
      <c r="BA81" s="413">
        <f t="shared" si="71"/>
        <v>0</v>
      </c>
      <c r="BB81" s="458">
        <f t="shared" si="77"/>
        <v>0</v>
      </c>
      <c r="BC81" s="458">
        <f t="shared" si="77"/>
        <v>0</v>
      </c>
      <c r="BD81" s="458">
        <f t="shared" si="77"/>
        <v>0</v>
      </c>
      <c r="BE81" s="458">
        <f t="shared" si="77"/>
        <v>0</v>
      </c>
      <c r="BF81" s="458">
        <f t="shared" si="77"/>
        <v>0</v>
      </c>
      <c r="BG81" s="458">
        <f t="shared" si="77"/>
        <v>0</v>
      </c>
      <c r="BH81" s="458">
        <f t="shared" si="77"/>
        <v>0</v>
      </c>
      <c r="BI81" s="458">
        <f t="shared" si="77"/>
        <v>0</v>
      </c>
      <c r="BJ81" s="458">
        <f t="shared" si="77"/>
        <v>0</v>
      </c>
      <c r="BK81" s="458">
        <f t="shared" si="77"/>
        <v>0</v>
      </c>
      <c r="BL81" s="458">
        <f t="shared" si="77"/>
        <v>0</v>
      </c>
      <c r="BM81" s="458">
        <f t="shared" si="77"/>
        <v>0</v>
      </c>
      <c r="BN81" s="458">
        <f t="shared" si="77"/>
        <v>0</v>
      </c>
      <c r="BO81" s="458">
        <f t="shared" si="77"/>
        <v>0</v>
      </c>
      <c r="BP81" s="458">
        <f t="shared" si="77"/>
        <v>0</v>
      </c>
      <c r="BQ81" s="458">
        <f t="shared" si="76"/>
        <v>0</v>
      </c>
      <c r="BR81" s="458">
        <f t="shared" si="76"/>
        <v>0</v>
      </c>
      <c r="BS81" s="458">
        <f t="shared" si="76"/>
        <v>0</v>
      </c>
      <c r="BT81" s="458">
        <f t="shared" si="76"/>
        <v>0</v>
      </c>
      <c r="BU81" s="458">
        <f t="shared" si="76"/>
        <v>0</v>
      </c>
      <c r="BV81" s="459">
        <f t="shared" si="72"/>
        <v>0</v>
      </c>
      <c r="BW81" s="413"/>
      <c r="BX81" s="413"/>
      <c r="BY81" s="413"/>
      <c r="BZ81" s="413"/>
      <c r="CA81" s="413"/>
      <c r="CB81" s="413"/>
      <c r="CC81" s="413"/>
      <c r="CD81" s="413"/>
      <c r="CE81" s="413"/>
      <c r="CF81" s="413"/>
      <c r="CG81" s="413"/>
      <c r="CH81" s="413"/>
      <c r="CI81" s="413"/>
      <c r="CJ81" s="413"/>
      <c r="CK81" s="413"/>
      <c r="CL81" s="413"/>
      <c r="CM81" s="413"/>
      <c r="CN81" s="413"/>
      <c r="CO81" s="413"/>
      <c r="CP81" s="413"/>
      <c r="CQ81" s="413"/>
      <c r="CR81" s="413"/>
      <c r="CS81" s="413"/>
      <c r="CT81" s="413"/>
    </row>
    <row r="82" spans="1:98" s="119" customFormat="1" ht="23.25" customHeight="1" thickBot="1">
      <c r="A82" s="907" t="s">
        <v>1122</v>
      </c>
      <c r="B82" s="908"/>
      <c r="C82" s="909"/>
      <c r="D82" s="592" t="str">
        <f>IF(OR(D$4="",D$13=""),"",IF(D$13="Devis",D81,IF(D$13="Barème",IF(D4=5,SUM(D56:D63),IF(D$4="2f",IF(OR(D65="",D64=""),"erreur",(IF(D$79="", SUM(D66:D77), SUM(D66:D77)+D$79))),(SUM(D48:D55)))))))</f>
        <v/>
      </c>
      <c r="E82" s="592" t="str">
        <f>IF(OR(E$4="",E$13=""),"",IF(E$13="Devis",E81,IF(E$13="Barème",IF(E4=5,SUM(E56:E63),IF(E$4="2f",IF(OR(E65="",E64=""),"erreur",(IF(E$79="", SUM(E66:E77), SUM(E66:E77)+E$79))),(SUM(E48:E55)))))))</f>
        <v/>
      </c>
      <c r="F82" s="592" t="str">
        <f t="shared" ref="F82:Z82" si="80">IF(OR(F$4="",F$13=""),"",IF(F$13="Devis",F81,IF(F$13="Barème",IF(F4=5,SUM(F56:F63),IF(F$4="2f",IF(OR(F65="",F64=""),"erreur",(IF(F$79="", SUM(F66:F77), SUM(F66:F77)+F$79))),(SUM(F48:F55)))))))</f>
        <v/>
      </c>
      <c r="G82" s="592" t="str">
        <f t="shared" si="80"/>
        <v/>
      </c>
      <c r="H82" s="592" t="str">
        <f t="shared" si="80"/>
        <v/>
      </c>
      <c r="I82" s="592" t="str">
        <f t="shared" si="80"/>
        <v/>
      </c>
      <c r="J82" s="592" t="str">
        <f t="shared" si="80"/>
        <v/>
      </c>
      <c r="K82" s="592" t="str">
        <f t="shared" si="80"/>
        <v/>
      </c>
      <c r="L82" s="592" t="str">
        <f t="shared" si="80"/>
        <v/>
      </c>
      <c r="M82" s="592" t="str">
        <f t="shared" si="80"/>
        <v/>
      </c>
      <c r="N82" s="592" t="str">
        <f t="shared" si="80"/>
        <v/>
      </c>
      <c r="O82" s="592" t="str">
        <f t="shared" si="80"/>
        <v/>
      </c>
      <c r="P82" s="592" t="str">
        <f t="shared" si="80"/>
        <v/>
      </c>
      <c r="Q82" s="592" t="str">
        <f t="shared" si="80"/>
        <v/>
      </c>
      <c r="R82" s="592" t="str">
        <f t="shared" si="80"/>
        <v/>
      </c>
      <c r="S82" s="592" t="str">
        <f t="shared" si="80"/>
        <v/>
      </c>
      <c r="T82" s="592" t="str">
        <f t="shared" si="80"/>
        <v/>
      </c>
      <c r="U82" s="592" t="str">
        <f t="shared" si="80"/>
        <v/>
      </c>
      <c r="V82" s="592" t="str">
        <f t="shared" si="80"/>
        <v/>
      </c>
      <c r="W82" s="592" t="str">
        <f t="shared" si="80"/>
        <v/>
      </c>
      <c r="X82" s="592" t="str">
        <f t="shared" si="80"/>
        <v/>
      </c>
      <c r="Y82" s="592" t="str">
        <f t="shared" si="80"/>
        <v/>
      </c>
      <c r="Z82" s="592" t="str">
        <f t="shared" si="80"/>
        <v/>
      </c>
      <c r="AA82" s="593">
        <v>1</v>
      </c>
      <c r="AB82" s="594">
        <f>SUM(D82:Z82)</f>
        <v>0</v>
      </c>
      <c r="AC82" s="595">
        <f>AB82-AE82</f>
        <v>0</v>
      </c>
      <c r="AD82" s="596"/>
      <c r="AE82" s="597">
        <f>AB81</f>
        <v>0</v>
      </c>
      <c r="AF82" s="598"/>
      <c r="AG82" s="598"/>
      <c r="AH82" s="598"/>
      <c r="AI82" s="598"/>
      <c r="AJ82" s="598"/>
      <c r="AK82" s="598"/>
      <c r="AL82" s="598"/>
      <c r="AM82" s="598"/>
      <c r="AN82" s="598"/>
      <c r="AO82" s="598"/>
      <c r="AP82" s="598"/>
      <c r="AQ82" s="598"/>
      <c r="AR82" s="598"/>
      <c r="AS82" s="598"/>
      <c r="AT82" s="598"/>
      <c r="AU82" s="598"/>
      <c r="AV82" s="598"/>
      <c r="AW82" s="598"/>
      <c r="AX82" s="598"/>
      <c r="AY82" s="598"/>
      <c r="AZ82" s="598"/>
      <c r="BA82" s="413">
        <f t="shared" si="71"/>
        <v>0</v>
      </c>
      <c r="BB82" s="458">
        <f t="shared" si="77"/>
        <v>0</v>
      </c>
      <c r="BC82" s="458">
        <f t="shared" si="77"/>
        <v>0</v>
      </c>
      <c r="BD82" s="458">
        <f t="shared" si="77"/>
        <v>0</v>
      </c>
      <c r="BE82" s="458">
        <f t="shared" si="77"/>
        <v>0</v>
      </c>
      <c r="BF82" s="458">
        <f t="shared" si="77"/>
        <v>0</v>
      </c>
      <c r="BG82" s="458">
        <f t="shared" si="77"/>
        <v>0</v>
      </c>
      <c r="BH82" s="458">
        <f t="shared" si="77"/>
        <v>0</v>
      </c>
      <c r="BI82" s="458">
        <f t="shared" si="77"/>
        <v>0</v>
      </c>
      <c r="BJ82" s="458">
        <f t="shared" si="77"/>
        <v>0</v>
      </c>
      <c r="BK82" s="458">
        <f t="shared" si="77"/>
        <v>0</v>
      </c>
      <c r="BL82" s="458">
        <f t="shared" si="77"/>
        <v>0</v>
      </c>
      <c r="BM82" s="458">
        <f t="shared" si="77"/>
        <v>0</v>
      </c>
      <c r="BN82" s="458">
        <f t="shared" si="77"/>
        <v>0</v>
      </c>
      <c r="BO82" s="458">
        <f t="shared" si="77"/>
        <v>0</v>
      </c>
      <c r="BP82" s="458">
        <f t="shared" si="77"/>
        <v>0</v>
      </c>
      <c r="BQ82" s="458">
        <f t="shared" si="76"/>
        <v>0</v>
      </c>
      <c r="BR82" s="458">
        <f t="shared" si="76"/>
        <v>0</v>
      </c>
      <c r="BS82" s="458">
        <f t="shared" si="76"/>
        <v>0</v>
      </c>
      <c r="BT82" s="458">
        <f t="shared" si="76"/>
        <v>0</v>
      </c>
      <c r="BU82" s="458">
        <f t="shared" si="76"/>
        <v>0</v>
      </c>
      <c r="BV82" s="459">
        <f t="shared" si="72"/>
        <v>0</v>
      </c>
      <c r="BW82" s="598"/>
      <c r="BX82" s="598"/>
      <c r="BY82" s="598"/>
      <c r="BZ82" s="598"/>
      <c r="CA82" s="598"/>
      <c r="CB82" s="598"/>
      <c r="CC82" s="598"/>
      <c r="CD82" s="598"/>
      <c r="CE82" s="598"/>
      <c r="CF82" s="598"/>
      <c r="CG82" s="598"/>
      <c r="CH82" s="598"/>
      <c r="CI82" s="598"/>
      <c r="CJ82" s="598"/>
      <c r="CK82" s="598"/>
      <c r="CL82" s="598"/>
      <c r="CM82" s="598"/>
      <c r="CN82" s="598"/>
      <c r="CO82" s="598"/>
      <c r="CP82" s="598"/>
      <c r="CQ82" s="598"/>
      <c r="CR82" s="598"/>
      <c r="CS82" s="598"/>
      <c r="CT82" s="598"/>
    </row>
    <row r="83" spans="1:98" ht="15.75" thickBot="1">
      <c r="A83" s="886" t="s">
        <v>1120</v>
      </c>
      <c r="B83" s="889" t="s">
        <v>1099</v>
      </c>
      <c r="C83" s="890"/>
      <c r="D83" s="757"/>
      <c r="E83" s="757"/>
      <c r="F83" s="757"/>
      <c r="G83" s="757"/>
      <c r="H83" s="757"/>
      <c r="I83" s="757"/>
      <c r="J83" s="757"/>
      <c r="K83" s="757"/>
      <c r="L83" s="758"/>
      <c r="M83" s="758"/>
      <c r="N83" s="758"/>
      <c r="O83" s="758"/>
      <c r="P83" s="758"/>
      <c r="Q83" s="758"/>
      <c r="R83" s="758"/>
      <c r="S83" s="758"/>
      <c r="T83" s="758"/>
      <c r="U83" s="758"/>
      <c r="V83" s="758"/>
      <c r="W83" s="758"/>
      <c r="X83" s="758"/>
      <c r="Y83" s="758"/>
      <c r="Z83" s="758"/>
      <c r="AA83" s="599"/>
      <c r="AB83" s="600"/>
      <c r="AC83" s="601"/>
      <c r="AD83" s="602"/>
      <c r="AE83" s="603"/>
      <c r="AF83" s="413"/>
      <c r="AG83" s="413"/>
      <c r="AH83" s="413"/>
      <c r="AI83" s="413"/>
      <c r="AJ83" s="413"/>
      <c r="AK83" s="413"/>
      <c r="AL83" s="413"/>
      <c r="AM83" s="413"/>
      <c r="AN83" s="413"/>
      <c r="AO83" s="413"/>
      <c r="AP83" s="413"/>
      <c r="AQ83" s="413"/>
      <c r="AR83" s="413"/>
      <c r="AS83" s="413"/>
      <c r="AT83" s="413"/>
      <c r="AU83" s="413"/>
      <c r="AV83" s="413"/>
      <c r="AW83" s="413"/>
      <c r="AX83" s="413"/>
      <c r="AY83" s="413"/>
      <c r="AZ83" s="413"/>
      <c r="BA83" s="413">
        <f t="shared" si="71"/>
        <v>0</v>
      </c>
      <c r="BB83" s="458">
        <f t="shared" si="77"/>
        <v>0</v>
      </c>
      <c r="BC83" s="458">
        <f t="shared" si="77"/>
        <v>0</v>
      </c>
      <c r="BD83" s="458">
        <f t="shared" si="77"/>
        <v>0</v>
      </c>
      <c r="BE83" s="458">
        <f t="shared" si="77"/>
        <v>0</v>
      </c>
      <c r="BF83" s="458">
        <f t="shared" si="77"/>
        <v>0</v>
      </c>
      <c r="BG83" s="458">
        <f t="shared" si="77"/>
        <v>0</v>
      </c>
      <c r="BH83" s="458">
        <f t="shared" si="77"/>
        <v>0</v>
      </c>
      <c r="BI83" s="458">
        <f t="shared" si="77"/>
        <v>0</v>
      </c>
      <c r="BJ83" s="458">
        <f t="shared" si="77"/>
        <v>0</v>
      </c>
      <c r="BK83" s="458">
        <f t="shared" si="77"/>
        <v>0</v>
      </c>
      <c r="BL83" s="458">
        <f t="shared" si="77"/>
        <v>0</v>
      </c>
      <c r="BM83" s="458">
        <f t="shared" si="77"/>
        <v>0</v>
      </c>
      <c r="BN83" s="458">
        <f t="shared" si="77"/>
        <v>0</v>
      </c>
      <c r="BO83" s="458">
        <f t="shared" si="77"/>
        <v>0</v>
      </c>
      <c r="BP83" s="458">
        <f t="shared" si="77"/>
        <v>0</v>
      </c>
      <c r="BQ83" s="458">
        <f t="shared" si="76"/>
        <v>0</v>
      </c>
      <c r="BR83" s="458">
        <f t="shared" si="76"/>
        <v>0</v>
      </c>
      <c r="BS83" s="458">
        <f t="shared" si="76"/>
        <v>0</v>
      </c>
      <c r="BT83" s="458">
        <f t="shared" si="76"/>
        <v>0</v>
      </c>
      <c r="BU83" s="458">
        <f t="shared" si="76"/>
        <v>0</v>
      </c>
      <c r="BV83" s="459">
        <f t="shared" si="72"/>
        <v>0</v>
      </c>
      <c r="BW83" s="413"/>
      <c r="BX83" s="413"/>
      <c r="BY83" s="413"/>
      <c r="BZ83" s="413"/>
      <c r="CA83" s="413"/>
      <c r="CB83" s="413"/>
      <c r="CC83" s="413"/>
      <c r="CD83" s="413"/>
      <c r="CE83" s="413"/>
      <c r="CF83" s="413"/>
      <c r="CG83" s="413"/>
      <c r="CH83" s="413"/>
      <c r="CI83" s="413"/>
      <c r="CJ83" s="413"/>
      <c r="CK83" s="413"/>
      <c r="CL83" s="413"/>
      <c r="CM83" s="413"/>
      <c r="CN83" s="413"/>
      <c r="CO83" s="413"/>
      <c r="CP83" s="413"/>
      <c r="CQ83" s="413"/>
      <c r="CR83" s="413"/>
      <c r="CS83" s="413"/>
      <c r="CT83" s="413"/>
    </row>
    <row r="84" spans="1:98" ht="16.5" thickTop="1" thickBot="1">
      <c r="A84" s="887"/>
      <c r="B84" s="891" t="s">
        <v>60</v>
      </c>
      <c r="C84" s="892"/>
      <c r="D84" s="373"/>
      <c r="E84" s="374"/>
      <c r="F84" s="375"/>
      <c r="G84" s="375"/>
      <c r="H84" s="375"/>
      <c r="I84" s="375"/>
      <c r="J84" s="375"/>
      <c r="K84" s="375"/>
      <c r="L84" s="376"/>
      <c r="M84" s="376"/>
      <c r="N84" s="376"/>
      <c r="O84" s="376"/>
      <c r="P84" s="376"/>
      <c r="Q84" s="376"/>
      <c r="R84" s="376"/>
      <c r="S84" s="376"/>
      <c r="T84" s="376"/>
      <c r="U84" s="376"/>
      <c r="V84" s="376"/>
      <c r="W84" s="376"/>
      <c r="X84" s="376"/>
      <c r="Y84" s="376"/>
      <c r="Z84" s="377"/>
      <c r="AA84" s="604"/>
      <c r="AB84" s="605">
        <f>IF(SUM(D84:Z84)=0,0,SUM(D84:Z84))</f>
        <v>0</v>
      </c>
      <c r="AC84" s="606">
        <f>AB84-AE84</f>
        <v>0</v>
      </c>
      <c r="AD84" s="607"/>
      <c r="AE84" s="608">
        <f>SUMIF(D87:Z87,"&gt;0",D84:Z84)</f>
        <v>0</v>
      </c>
      <c r="AF84" s="413"/>
      <c r="AG84" s="413"/>
      <c r="AH84" s="413"/>
      <c r="AI84" s="413"/>
      <c r="AJ84" s="413"/>
      <c r="AK84" s="413"/>
      <c r="AL84" s="413"/>
      <c r="AM84" s="413"/>
      <c r="AN84" s="413"/>
      <c r="AO84" s="413"/>
      <c r="AP84" s="413"/>
      <c r="AQ84" s="413"/>
      <c r="AR84" s="413"/>
      <c r="AS84" s="413"/>
      <c r="AT84" s="413"/>
      <c r="AU84" s="413"/>
      <c r="AV84" s="413"/>
      <c r="AW84" s="413"/>
      <c r="AX84" s="413"/>
      <c r="AY84" s="413"/>
      <c r="AZ84" s="413"/>
      <c r="BA84" s="413">
        <f t="shared" si="71"/>
        <v>0</v>
      </c>
      <c r="BB84" s="458">
        <f t="shared" si="77"/>
        <v>0</v>
      </c>
      <c r="BC84" s="458">
        <f t="shared" si="77"/>
        <v>0</v>
      </c>
      <c r="BD84" s="458">
        <f t="shared" si="77"/>
        <v>0</v>
      </c>
      <c r="BE84" s="458">
        <f t="shared" si="77"/>
        <v>0</v>
      </c>
      <c r="BF84" s="458">
        <f t="shared" si="77"/>
        <v>0</v>
      </c>
      <c r="BG84" s="458">
        <f t="shared" si="77"/>
        <v>0</v>
      </c>
      <c r="BH84" s="458">
        <f t="shared" si="77"/>
        <v>0</v>
      </c>
      <c r="BI84" s="458">
        <f t="shared" si="77"/>
        <v>0</v>
      </c>
      <c r="BJ84" s="458">
        <f t="shared" si="77"/>
        <v>0</v>
      </c>
      <c r="BK84" s="458">
        <f t="shared" si="77"/>
        <v>0</v>
      </c>
      <c r="BL84" s="458">
        <f t="shared" si="77"/>
        <v>0</v>
      </c>
      <c r="BM84" s="458">
        <f t="shared" si="77"/>
        <v>0</v>
      </c>
      <c r="BN84" s="458">
        <f t="shared" si="77"/>
        <v>0</v>
      </c>
      <c r="BO84" s="458">
        <f t="shared" si="77"/>
        <v>0</v>
      </c>
      <c r="BP84" s="458">
        <f t="shared" si="77"/>
        <v>0</v>
      </c>
      <c r="BQ84" s="458">
        <f t="shared" si="76"/>
        <v>0</v>
      </c>
      <c r="BR84" s="458">
        <f t="shared" si="76"/>
        <v>0</v>
      </c>
      <c r="BS84" s="458">
        <f t="shared" si="76"/>
        <v>0</v>
      </c>
      <c r="BT84" s="458">
        <f t="shared" si="76"/>
        <v>0</v>
      </c>
      <c r="BU84" s="458">
        <f t="shared" si="76"/>
        <v>0</v>
      </c>
      <c r="BV84" s="459">
        <f t="shared" si="72"/>
        <v>0</v>
      </c>
      <c r="BW84" s="413"/>
      <c r="BX84" s="413"/>
      <c r="BY84" s="413"/>
      <c r="BZ84" s="413"/>
      <c r="CA84" s="413"/>
      <c r="CB84" s="413"/>
      <c r="CC84" s="413"/>
      <c r="CD84" s="413"/>
      <c r="CE84" s="413"/>
      <c r="CF84" s="413"/>
      <c r="CG84" s="413"/>
      <c r="CH84" s="413"/>
      <c r="CI84" s="413"/>
      <c r="CJ84" s="413"/>
      <c r="CK84" s="413"/>
      <c r="CL84" s="413"/>
      <c r="CM84" s="413"/>
      <c r="CN84" s="413"/>
      <c r="CO84" s="413"/>
      <c r="CP84" s="413"/>
      <c r="CQ84" s="413"/>
      <c r="CR84" s="413"/>
      <c r="CS84" s="413"/>
      <c r="CT84" s="413"/>
    </row>
    <row r="85" spans="1:98" ht="16.5" thickTop="1" thickBot="1">
      <c r="A85" s="887"/>
      <c r="B85" s="905" t="s">
        <v>1087</v>
      </c>
      <c r="C85" s="906"/>
      <c r="D85" s="609" t="str">
        <f t="shared" ref="D85:Z85" si="81">IF(D84="", "", IF(D84&gt;D14, "Surface &gt; à itinéraire technique", "OK"))</f>
        <v/>
      </c>
      <c r="E85" s="609" t="str">
        <f t="shared" si="81"/>
        <v/>
      </c>
      <c r="F85" s="609" t="str">
        <f t="shared" si="81"/>
        <v/>
      </c>
      <c r="G85" s="609" t="str">
        <f t="shared" si="81"/>
        <v/>
      </c>
      <c r="H85" s="609" t="str">
        <f t="shared" si="81"/>
        <v/>
      </c>
      <c r="I85" s="609" t="str">
        <f t="shared" si="81"/>
        <v/>
      </c>
      <c r="J85" s="609" t="str">
        <f t="shared" si="81"/>
        <v/>
      </c>
      <c r="K85" s="609" t="str">
        <f t="shared" si="81"/>
        <v/>
      </c>
      <c r="L85" s="609" t="str">
        <f t="shared" si="81"/>
        <v/>
      </c>
      <c r="M85" s="609" t="str">
        <f t="shared" si="81"/>
        <v/>
      </c>
      <c r="N85" s="609" t="str">
        <f t="shared" si="81"/>
        <v/>
      </c>
      <c r="O85" s="609" t="str">
        <f t="shared" si="81"/>
        <v/>
      </c>
      <c r="P85" s="609" t="str">
        <f t="shared" si="81"/>
        <v/>
      </c>
      <c r="Q85" s="609" t="str">
        <f t="shared" si="81"/>
        <v/>
      </c>
      <c r="R85" s="609" t="str">
        <f t="shared" si="81"/>
        <v/>
      </c>
      <c r="S85" s="609" t="str">
        <f t="shared" si="81"/>
        <v/>
      </c>
      <c r="T85" s="609" t="str">
        <f t="shared" si="81"/>
        <v/>
      </c>
      <c r="U85" s="609" t="str">
        <f t="shared" si="81"/>
        <v/>
      </c>
      <c r="V85" s="609" t="str">
        <f t="shared" si="81"/>
        <v/>
      </c>
      <c r="W85" s="609" t="str">
        <f t="shared" si="81"/>
        <v/>
      </c>
      <c r="X85" s="609" t="str">
        <f t="shared" si="81"/>
        <v/>
      </c>
      <c r="Y85" s="609" t="str">
        <f t="shared" si="81"/>
        <v/>
      </c>
      <c r="Z85" s="609" t="str">
        <f t="shared" si="81"/>
        <v/>
      </c>
      <c r="AA85" s="610"/>
      <c r="AB85" s="605"/>
      <c r="AC85" s="606"/>
      <c r="AD85" s="607"/>
      <c r="AE85" s="608"/>
      <c r="AF85" s="413"/>
      <c r="AG85" s="413"/>
      <c r="AH85" s="413"/>
      <c r="AI85" s="413"/>
      <c r="AJ85" s="413"/>
      <c r="AK85" s="413"/>
      <c r="AL85" s="413"/>
      <c r="AM85" s="413"/>
      <c r="AN85" s="413"/>
      <c r="AO85" s="413"/>
      <c r="AP85" s="413"/>
      <c r="AQ85" s="413"/>
      <c r="AR85" s="413"/>
      <c r="AS85" s="413"/>
      <c r="AT85" s="413"/>
      <c r="AU85" s="413"/>
      <c r="AV85" s="413"/>
      <c r="AW85" s="413"/>
      <c r="AX85" s="413"/>
      <c r="AY85" s="413"/>
      <c r="AZ85" s="413"/>
      <c r="BA85" s="413">
        <f t="shared" si="71"/>
        <v>0</v>
      </c>
      <c r="BB85" s="458">
        <f t="shared" si="77"/>
        <v>0</v>
      </c>
      <c r="BC85" s="458">
        <f t="shared" si="77"/>
        <v>0</v>
      </c>
      <c r="BD85" s="458">
        <f t="shared" si="77"/>
        <v>0</v>
      </c>
      <c r="BE85" s="458">
        <f t="shared" si="77"/>
        <v>0</v>
      </c>
      <c r="BF85" s="458">
        <f t="shared" si="77"/>
        <v>0</v>
      </c>
      <c r="BG85" s="458">
        <f t="shared" si="77"/>
        <v>0</v>
      </c>
      <c r="BH85" s="458">
        <f t="shared" si="77"/>
        <v>0</v>
      </c>
      <c r="BI85" s="458">
        <f t="shared" si="77"/>
        <v>0</v>
      </c>
      <c r="BJ85" s="458">
        <f t="shared" si="77"/>
        <v>0</v>
      </c>
      <c r="BK85" s="458">
        <f t="shared" si="77"/>
        <v>0</v>
      </c>
      <c r="BL85" s="458">
        <f t="shared" si="77"/>
        <v>0</v>
      </c>
      <c r="BM85" s="458">
        <f t="shared" si="77"/>
        <v>0</v>
      </c>
      <c r="BN85" s="458">
        <f t="shared" si="77"/>
        <v>0</v>
      </c>
      <c r="BO85" s="458">
        <f t="shared" si="77"/>
        <v>0</v>
      </c>
      <c r="BP85" s="458">
        <f t="shared" si="77"/>
        <v>0</v>
      </c>
      <c r="BQ85" s="458">
        <f t="shared" si="76"/>
        <v>0</v>
      </c>
      <c r="BR85" s="458">
        <f t="shared" si="76"/>
        <v>0</v>
      </c>
      <c r="BS85" s="458">
        <f t="shared" si="76"/>
        <v>0</v>
      </c>
      <c r="BT85" s="458">
        <f t="shared" si="76"/>
        <v>0</v>
      </c>
      <c r="BU85" s="458">
        <f t="shared" si="76"/>
        <v>0</v>
      </c>
      <c r="BV85" s="459">
        <f t="shared" si="72"/>
        <v>0</v>
      </c>
      <c r="BW85" s="413"/>
      <c r="BX85" s="413"/>
      <c r="BY85" s="413"/>
      <c r="BZ85" s="413"/>
      <c r="CA85" s="413"/>
      <c r="CB85" s="413"/>
      <c r="CC85" s="413"/>
      <c r="CD85" s="413"/>
      <c r="CE85" s="413"/>
      <c r="CF85" s="413"/>
      <c r="CG85" s="413"/>
      <c r="CH85" s="413"/>
      <c r="CI85" s="413"/>
      <c r="CJ85" s="413"/>
      <c r="CK85" s="413"/>
      <c r="CL85" s="413"/>
      <c r="CM85" s="413"/>
      <c r="CN85" s="413"/>
      <c r="CO85" s="413"/>
      <c r="CP85" s="413"/>
      <c r="CQ85" s="413"/>
      <c r="CR85" s="413"/>
      <c r="CS85" s="413"/>
      <c r="CT85" s="413"/>
    </row>
    <row r="86" spans="1:98" ht="16.5" thickTop="1" thickBot="1">
      <c r="A86" s="887"/>
      <c r="B86" s="893" t="s">
        <v>61</v>
      </c>
      <c r="C86" s="894"/>
      <c r="D86" s="611" t="str">
        <f>IF(D83=0,"",IF(SUMIF($D$83:$Z$83,D83,$D$84:$Z$84)&lt;4,"&lt;4ha",IF(SUMIF($D$83:$Z$83,D83,$D$84:$Z$84)&gt;10,"&gt;10ha","4-10ha")))</f>
        <v/>
      </c>
      <c r="E86" s="611" t="str">
        <f t="shared" ref="E86:Z86" si="82">IF(E83=0,"",IF(SUMIF($D$83:$Z$83,E83,$D$84:$Z$84)&lt;4,"&lt;4ha",IF(SUMIF($D$83:$Z$83,E83,$D$84:$Z$84)&gt;10,"&gt;10ha","4-10ha")))</f>
        <v/>
      </c>
      <c r="F86" s="611" t="str">
        <f t="shared" si="82"/>
        <v/>
      </c>
      <c r="G86" s="611" t="str">
        <f t="shared" si="82"/>
        <v/>
      </c>
      <c r="H86" s="611" t="str">
        <f t="shared" si="82"/>
        <v/>
      </c>
      <c r="I86" s="611" t="str">
        <f t="shared" si="82"/>
        <v/>
      </c>
      <c r="J86" s="611" t="str">
        <f t="shared" si="82"/>
        <v/>
      </c>
      <c r="K86" s="611" t="str">
        <f t="shared" si="82"/>
        <v/>
      </c>
      <c r="L86" s="611" t="str">
        <f t="shared" si="82"/>
        <v/>
      </c>
      <c r="M86" s="611" t="str">
        <f t="shared" si="82"/>
        <v/>
      </c>
      <c r="N86" s="611" t="str">
        <f t="shared" si="82"/>
        <v/>
      </c>
      <c r="O86" s="611" t="str">
        <f t="shared" si="82"/>
        <v/>
      </c>
      <c r="P86" s="611" t="str">
        <f t="shared" si="82"/>
        <v/>
      </c>
      <c r="Q86" s="611" t="str">
        <f t="shared" si="82"/>
        <v/>
      </c>
      <c r="R86" s="611" t="str">
        <f t="shared" si="82"/>
        <v/>
      </c>
      <c r="S86" s="611" t="str">
        <f t="shared" si="82"/>
        <v/>
      </c>
      <c r="T86" s="611" t="str">
        <f t="shared" si="82"/>
        <v/>
      </c>
      <c r="U86" s="611" t="str">
        <f t="shared" si="82"/>
        <v/>
      </c>
      <c r="V86" s="611" t="str">
        <f t="shared" si="82"/>
        <v/>
      </c>
      <c r="W86" s="611" t="str">
        <f t="shared" si="82"/>
        <v/>
      </c>
      <c r="X86" s="611" t="str">
        <f t="shared" si="82"/>
        <v/>
      </c>
      <c r="Y86" s="611" t="str">
        <f t="shared" si="82"/>
        <v/>
      </c>
      <c r="Z86" s="611" t="str">
        <f t="shared" si="82"/>
        <v/>
      </c>
      <c r="AA86" s="472"/>
      <c r="AB86" s="612" t="str">
        <f>IF(SUM(D86:Z86)=0,"",SUM(D86:Z86))</f>
        <v/>
      </c>
      <c r="AC86" s="613"/>
      <c r="AD86" s="614"/>
      <c r="AE86" s="615"/>
      <c r="AF86" s="413"/>
      <c r="AG86" s="413"/>
      <c r="AH86" s="413"/>
      <c r="AI86" s="413"/>
      <c r="AJ86" s="413"/>
      <c r="AK86" s="413"/>
      <c r="AL86" s="413"/>
      <c r="AM86" s="413"/>
      <c r="AN86" s="413"/>
      <c r="AO86" s="413"/>
      <c r="AP86" s="413"/>
      <c r="AQ86" s="413"/>
      <c r="AR86" s="413"/>
      <c r="AS86" s="413"/>
      <c r="AT86" s="413"/>
      <c r="AU86" s="413"/>
      <c r="AV86" s="413"/>
      <c r="AW86" s="413"/>
      <c r="AX86" s="413"/>
      <c r="AY86" s="413"/>
      <c r="AZ86" s="413"/>
      <c r="BA86" s="413">
        <f t="shared" si="71"/>
        <v>0</v>
      </c>
      <c r="BB86" s="458">
        <f t="shared" si="77"/>
        <v>0</v>
      </c>
      <c r="BC86" s="458">
        <f t="shared" si="77"/>
        <v>0</v>
      </c>
      <c r="BD86" s="458">
        <f t="shared" si="77"/>
        <v>0</v>
      </c>
      <c r="BE86" s="458">
        <f t="shared" si="77"/>
        <v>0</v>
      </c>
      <c r="BF86" s="458">
        <f t="shared" si="77"/>
        <v>0</v>
      </c>
      <c r="BG86" s="458">
        <f t="shared" si="77"/>
        <v>0</v>
      </c>
      <c r="BH86" s="458">
        <f t="shared" si="77"/>
        <v>0</v>
      </c>
      <c r="BI86" s="458">
        <f t="shared" si="77"/>
        <v>0</v>
      </c>
      <c r="BJ86" s="458">
        <f t="shared" si="77"/>
        <v>0</v>
      </c>
      <c r="BK86" s="458">
        <f t="shared" si="77"/>
        <v>0</v>
      </c>
      <c r="BL86" s="458">
        <f t="shared" si="77"/>
        <v>0</v>
      </c>
      <c r="BM86" s="458">
        <f t="shared" si="77"/>
        <v>0</v>
      </c>
      <c r="BN86" s="458">
        <f t="shared" si="77"/>
        <v>0</v>
      </c>
      <c r="BO86" s="458">
        <f t="shared" si="77"/>
        <v>0</v>
      </c>
      <c r="BP86" s="458">
        <f t="shared" si="77"/>
        <v>0</v>
      </c>
      <c r="BQ86" s="458">
        <f t="shared" si="76"/>
        <v>0</v>
      </c>
      <c r="BR86" s="458">
        <f t="shared" si="76"/>
        <v>0</v>
      </c>
      <c r="BS86" s="458">
        <f t="shared" si="76"/>
        <v>0</v>
      </c>
      <c r="BT86" s="458">
        <f t="shared" si="76"/>
        <v>0</v>
      </c>
      <c r="BU86" s="458">
        <f t="shared" si="76"/>
        <v>0</v>
      </c>
      <c r="BV86" s="459">
        <f t="shared" si="72"/>
        <v>0</v>
      </c>
      <c r="BW86" s="413"/>
      <c r="BX86" s="413"/>
      <c r="BY86" s="413"/>
      <c r="BZ86" s="413"/>
      <c r="CA86" s="413"/>
      <c r="CB86" s="413"/>
      <c r="CC86" s="413"/>
      <c r="CD86" s="413"/>
      <c r="CE86" s="413"/>
      <c r="CF86" s="413"/>
      <c r="CG86" s="413"/>
      <c r="CH86" s="413"/>
      <c r="CI86" s="413"/>
      <c r="CJ86" s="413"/>
      <c r="CK86" s="413"/>
      <c r="CL86" s="413"/>
      <c r="CM86" s="413"/>
      <c r="CN86" s="413"/>
      <c r="CO86" s="413"/>
      <c r="CP86" s="413"/>
      <c r="CQ86" s="413"/>
      <c r="CR86" s="413"/>
      <c r="CS86" s="413"/>
      <c r="CT86" s="413"/>
    </row>
    <row r="87" spans="1:98" ht="20.25" thickTop="1" thickBot="1">
      <c r="A87" s="887"/>
      <c r="B87" s="895" t="s">
        <v>1151</v>
      </c>
      <c r="C87" s="896"/>
      <c r="D87" s="406"/>
      <c r="E87" s="407"/>
      <c r="F87" s="407"/>
      <c r="G87" s="407"/>
      <c r="H87" s="407"/>
      <c r="I87" s="408"/>
      <c r="J87" s="408"/>
      <c r="K87" s="408"/>
      <c r="L87" s="408"/>
      <c r="M87" s="408"/>
      <c r="N87" s="408"/>
      <c r="O87" s="408"/>
      <c r="P87" s="408"/>
      <c r="Q87" s="408"/>
      <c r="R87" s="408"/>
      <c r="S87" s="408"/>
      <c r="T87" s="408"/>
      <c r="U87" s="408"/>
      <c r="V87" s="408"/>
      <c r="W87" s="408"/>
      <c r="X87" s="408"/>
      <c r="Y87" s="408"/>
      <c r="Z87" s="409"/>
      <c r="AA87" s="616"/>
      <c r="AB87" s="612" t="str">
        <f>IF(SUM(D87:Z87)=0,"",SUM(D87:Z87))</f>
        <v/>
      </c>
      <c r="AC87" s="613"/>
      <c r="AD87" s="614"/>
      <c r="AE87" s="615"/>
      <c r="AF87" s="413"/>
      <c r="AG87" s="413"/>
      <c r="AH87" s="413"/>
      <c r="AI87" s="413"/>
      <c r="AJ87" s="413"/>
      <c r="AK87" s="413"/>
      <c r="AL87" s="413"/>
      <c r="AM87" s="413"/>
      <c r="AN87" s="413"/>
      <c r="AO87" s="413"/>
      <c r="AP87" s="413"/>
      <c r="AQ87" s="413"/>
      <c r="AR87" s="413"/>
      <c r="AS87" s="413"/>
      <c r="AT87" s="413"/>
      <c r="AU87" s="413"/>
      <c r="AV87" s="413"/>
      <c r="AW87" s="413"/>
      <c r="AX87" s="413"/>
      <c r="AY87" s="413"/>
      <c r="AZ87" s="413"/>
      <c r="BA87" s="413"/>
      <c r="BB87" s="413"/>
      <c r="BC87" s="413"/>
      <c r="BD87" s="413"/>
      <c r="BE87" s="413"/>
      <c r="BF87" s="413"/>
      <c r="BG87" s="413"/>
      <c r="BH87" s="413"/>
      <c r="BI87" s="413"/>
      <c r="BJ87" s="413"/>
      <c r="BK87" s="413"/>
      <c r="BL87" s="413"/>
      <c r="BM87" s="413"/>
      <c r="BN87" s="413"/>
      <c r="BO87" s="413"/>
      <c r="BP87" s="413"/>
      <c r="BQ87" s="413"/>
      <c r="BR87" s="413"/>
      <c r="BS87" s="413"/>
      <c r="BT87" s="413"/>
      <c r="BU87" s="413"/>
      <c r="BV87" s="506">
        <f>SUM(BV65:BV86)</f>
        <v>0</v>
      </c>
      <c r="BW87" s="413"/>
      <c r="BX87" s="413"/>
      <c r="BY87" s="413"/>
      <c r="BZ87" s="413"/>
      <c r="CA87" s="413"/>
      <c r="CB87" s="413"/>
      <c r="CC87" s="413"/>
      <c r="CD87" s="413"/>
      <c r="CE87" s="413"/>
      <c r="CF87" s="413"/>
      <c r="CG87" s="413"/>
      <c r="CH87" s="413"/>
      <c r="CI87" s="413"/>
      <c r="CJ87" s="413"/>
      <c r="CK87" s="413"/>
      <c r="CL87" s="413"/>
      <c r="CM87" s="413"/>
      <c r="CN87" s="413"/>
      <c r="CO87" s="413"/>
      <c r="CP87" s="413"/>
      <c r="CQ87" s="413"/>
      <c r="CR87" s="413"/>
      <c r="CS87" s="413"/>
      <c r="CT87" s="413"/>
    </row>
    <row r="88" spans="1:98" ht="16.5" thickTop="1" thickBot="1">
      <c r="A88" s="887"/>
      <c r="B88" s="897" t="s">
        <v>62</v>
      </c>
      <c r="C88" s="898"/>
      <c r="D88" s="617" t="str">
        <f t="shared" ref="D88:Z88" si="83">IF(OR(D$4="",D83="",D$13="Devis",D$13=""),"",IF(OR(D4="2f",D4=3,D4=4,D$4=5),"",IF(OR(D4=1,D4="2s",D4=5),IF(AND(D46="E",D83="OP2"),"",IF(AND(OR(D46="A",D46="B"), OR(D83="OP3", D83="OP4")),"",IF(VLOOKUP(CONCATENATE(D46,D83,D86),option_enplein,2,0),VLOOKUP(CONCATENATE(D46,D83,D86),option_enplein,2,0)))))))</f>
        <v/>
      </c>
      <c r="E88" s="617" t="str">
        <f t="shared" si="83"/>
        <v/>
      </c>
      <c r="F88" s="617" t="str">
        <f t="shared" si="83"/>
        <v/>
      </c>
      <c r="G88" s="617" t="str">
        <f t="shared" si="83"/>
        <v/>
      </c>
      <c r="H88" s="617" t="str">
        <f t="shared" si="83"/>
        <v/>
      </c>
      <c r="I88" s="617" t="str">
        <f t="shared" si="83"/>
        <v/>
      </c>
      <c r="J88" s="617" t="str">
        <f t="shared" si="83"/>
        <v/>
      </c>
      <c r="K88" s="617" t="str">
        <f t="shared" si="83"/>
        <v/>
      </c>
      <c r="L88" s="617" t="str">
        <f t="shared" si="83"/>
        <v/>
      </c>
      <c r="M88" s="617" t="str">
        <f t="shared" si="83"/>
        <v/>
      </c>
      <c r="N88" s="617" t="str">
        <f t="shared" si="83"/>
        <v/>
      </c>
      <c r="O88" s="617" t="str">
        <f t="shared" si="83"/>
        <v/>
      </c>
      <c r="P88" s="617" t="str">
        <f t="shared" si="83"/>
        <v/>
      </c>
      <c r="Q88" s="617" t="str">
        <f t="shared" si="83"/>
        <v/>
      </c>
      <c r="R88" s="617" t="str">
        <f t="shared" si="83"/>
        <v/>
      </c>
      <c r="S88" s="617" t="str">
        <f t="shared" si="83"/>
        <v/>
      </c>
      <c r="T88" s="617" t="str">
        <f t="shared" si="83"/>
        <v/>
      </c>
      <c r="U88" s="617" t="str">
        <f t="shared" si="83"/>
        <v/>
      </c>
      <c r="V88" s="617" t="str">
        <f t="shared" si="83"/>
        <v/>
      </c>
      <c r="W88" s="617" t="str">
        <f t="shared" si="83"/>
        <v/>
      </c>
      <c r="X88" s="617" t="str">
        <f t="shared" si="83"/>
        <v/>
      </c>
      <c r="Y88" s="617" t="str">
        <f t="shared" si="83"/>
        <v/>
      </c>
      <c r="Z88" s="617" t="str">
        <f t="shared" si="83"/>
        <v/>
      </c>
      <c r="AA88" s="619"/>
      <c r="AB88" s="605" t="str">
        <f>IF(SUM(D88:Z88)=0,"",SUM(D88:Z88))</f>
        <v/>
      </c>
      <c r="AC88" s="613"/>
      <c r="AD88" s="614"/>
      <c r="AE88" s="615"/>
      <c r="AF88" s="413"/>
      <c r="AG88" s="413"/>
      <c r="AH88" s="413"/>
      <c r="AI88" s="413"/>
      <c r="AJ88" s="413"/>
      <c r="AK88" s="413"/>
      <c r="AL88" s="413"/>
      <c r="AM88" s="413"/>
      <c r="AN88" s="413"/>
      <c r="AO88" s="413"/>
      <c r="AP88" s="413"/>
      <c r="AQ88" s="413"/>
      <c r="AR88" s="413"/>
      <c r="AS88" s="413"/>
      <c r="AT88" s="413"/>
      <c r="AU88" s="413"/>
      <c r="AV88" s="413"/>
      <c r="AW88" s="413"/>
      <c r="AX88" s="413"/>
      <c r="AY88" s="413"/>
      <c r="AZ88" s="413"/>
      <c r="BA88" s="413"/>
      <c r="BB88" s="413"/>
      <c r="BC88" s="413"/>
      <c r="BD88" s="413"/>
      <c r="BE88" s="413"/>
      <c r="BF88" s="413"/>
      <c r="BG88" s="413"/>
      <c r="BH88" s="413"/>
      <c r="BI88" s="413"/>
      <c r="BJ88" s="413"/>
      <c r="BK88" s="413"/>
      <c r="BL88" s="413"/>
      <c r="BM88" s="413"/>
      <c r="BN88" s="413"/>
      <c r="BO88" s="413"/>
      <c r="BP88" s="413"/>
      <c r="BQ88" s="413"/>
      <c r="BR88" s="413"/>
      <c r="BS88" s="413"/>
      <c r="BT88" s="413"/>
      <c r="BU88" s="413"/>
      <c r="BV88" s="413"/>
      <c r="BW88" s="413"/>
      <c r="BX88" s="413"/>
      <c r="BY88" s="413"/>
      <c r="BZ88" s="413"/>
      <c r="CA88" s="413"/>
      <c r="CB88" s="413"/>
      <c r="CC88" s="413"/>
      <c r="CD88" s="413"/>
      <c r="CE88" s="413"/>
      <c r="CF88" s="413"/>
      <c r="CG88" s="413"/>
      <c r="CH88" s="413"/>
      <c r="CI88" s="413"/>
      <c r="CJ88" s="413"/>
      <c r="CK88" s="413"/>
      <c r="CL88" s="413"/>
      <c r="CM88" s="413"/>
      <c r="CN88" s="413"/>
      <c r="CO88" s="413"/>
      <c r="CP88" s="413"/>
      <c r="CQ88" s="413"/>
      <c r="CR88" s="413"/>
      <c r="CS88" s="413"/>
      <c r="CT88" s="413"/>
    </row>
    <row r="89" spans="1:98" ht="14.45" customHeight="1" thickTop="1" thickBot="1">
      <c r="A89" s="887"/>
      <c r="B89" s="899" t="s">
        <v>1117</v>
      </c>
      <c r="C89" s="900"/>
      <c r="D89" s="617" t="str">
        <f t="shared" ref="D89:Z89" si="84">IF(OR(D$13="Devis", D$13="",D$4="",D83="",D46="E",D84=""),"",IF(D$13="Barème",IF(OR(D4=3,D4=1,D4="2s",D4=4,D$4=5),"",IF(AND(D4="2f",D64=16),IF(VLOOKUP(CONCATENATE(D46,D83,D86),option_enrcht16,2,0),VLOOKUP(CONCATENATE(D46,D83,D86),option_enrcht16,2,0)),""))))</f>
        <v/>
      </c>
      <c r="E89" s="618" t="str">
        <f t="shared" si="84"/>
        <v/>
      </c>
      <c r="F89" s="618" t="str">
        <f t="shared" si="84"/>
        <v/>
      </c>
      <c r="G89" s="618" t="str">
        <f t="shared" si="84"/>
        <v/>
      </c>
      <c r="H89" s="618" t="str">
        <f t="shared" si="84"/>
        <v/>
      </c>
      <c r="I89" s="618" t="str">
        <f t="shared" si="84"/>
        <v/>
      </c>
      <c r="J89" s="618" t="str">
        <f t="shared" si="84"/>
        <v/>
      </c>
      <c r="K89" s="618" t="str">
        <f t="shared" si="84"/>
        <v/>
      </c>
      <c r="L89" s="618" t="str">
        <f t="shared" si="84"/>
        <v/>
      </c>
      <c r="M89" s="618" t="str">
        <f t="shared" si="84"/>
        <v/>
      </c>
      <c r="N89" s="618" t="str">
        <f t="shared" si="84"/>
        <v/>
      </c>
      <c r="O89" s="618" t="str">
        <f t="shared" si="84"/>
        <v/>
      </c>
      <c r="P89" s="618" t="str">
        <f t="shared" si="84"/>
        <v/>
      </c>
      <c r="Q89" s="618" t="str">
        <f t="shared" si="84"/>
        <v/>
      </c>
      <c r="R89" s="618" t="str">
        <f t="shared" si="84"/>
        <v/>
      </c>
      <c r="S89" s="618" t="str">
        <f t="shared" si="84"/>
        <v/>
      </c>
      <c r="T89" s="618" t="str">
        <f t="shared" si="84"/>
        <v/>
      </c>
      <c r="U89" s="618" t="str">
        <f t="shared" si="84"/>
        <v/>
      </c>
      <c r="V89" s="618" t="str">
        <f t="shared" si="84"/>
        <v/>
      </c>
      <c r="W89" s="618" t="str">
        <f t="shared" si="84"/>
        <v/>
      </c>
      <c r="X89" s="618" t="str">
        <f t="shared" si="84"/>
        <v/>
      </c>
      <c r="Y89" s="618" t="str">
        <f t="shared" si="84"/>
        <v/>
      </c>
      <c r="Z89" s="618" t="str">
        <f t="shared" si="84"/>
        <v/>
      </c>
      <c r="AA89" s="620"/>
      <c r="AB89" s="612" t="str">
        <f>IF(SUM(D89:Z89)=0,"",SUM(D89:Z89))</f>
        <v/>
      </c>
      <c r="AC89" s="613"/>
      <c r="AD89" s="614"/>
      <c r="AE89" s="615"/>
      <c r="AF89" s="413"/>
      <c r="AG89" s="413"/>
      <c r="AH89" s="413"/>
      <c r="AI89" s="413"/>
      <c r="AJ89" s="413"/>
      <c r="AK89" s="413"/>
      <c r="AL89" s="413"/>
      <c r="AM89" s="413"/>
      <c r="AN89" s="413"/>
      <c r="AO89" s="413"/>
      <c r="AP89" s="413"/>
      <c r="AQ89" s="413"/>
      <c r="AR89" s="413"/>
      <c r="AS89" s="413"/>
      <c r="AT89" s="413"/>
      <c r="AU89" s="413"/>
      <c r="AV89" s="413"/>
      <c r="AW89" s="413"/>
      <c r="AX89" s="413"/>
      <c r="AY89" s="413"/>
      <c r="AZ89" s="413"/>
      <c r="BA89" s="413"/>
      <c r="BB89" s="413"/>
      <c r="BC89" s="413"/>
      <c r="BD89" s="413"/>
      <c r="BE89" s="413"/>
      <c r="BF89" s="413"/>
      <c r="BG89" s="413"/>
      <c r="BH89" s="413"/>
      <c r="BI89" s="413"/>
      <c r="BJ89" s="413"/>
      <c r="BK89" s="413"/>
      <c r="BL89" s="413"/>
      <c r="BM89" s="413"/>
      <c r="BN89" s="413"/>
      <c r="BO89" s="413"/>
      <c r="BP89" s="413"/>
      <c r="BQ89" s="413"/>
      <c r="BR89" s="413"/>
      <c r="BS89" s="413"/>
      <c r="BT89" s="413"/>
      <c r="BU89" s="413"/>
      <c r="BV89" s="413"/>
      <c r="BW89" s="413"/>
      <c r="BX89" s="413"/>
      <c r="BY89" s="413"/>
      <c r="BZ89" s="413"/>
      <c r="CA89" s="413"/>
      <c r="CB89" s="413"/>
      <c r="CC89" s="413"/>
      <c r="CD89" s="413"/>
      <c r="CE89" s="413"/>
      <c r="CF89" s="413"/>
      <c r="CG89" s="413"/>
      <c r="CH89" s="413"/>
      <c r="CI89" s="413"/>
      <c r="CJ89" s="413"/>
      <c r="CK89" s="413"/>
      <c r="CL89" s="413"/>
      <c r="CM89" s="413"/>
      <c r="CN89" s="413"/>
      <c r="CO89" s="413"/>
      <c r="CP89" s="413"/>
      <c r="CQ89" s="413"/>
      <c r="CR89" s="413"/>
      <c r="CS89" s="413"/>
      <c r="CT89" s="413"/>
    </row>
    <row r="90" spans="1:98" ht="14.45" customHeight="1" thickTop="1" thickBot="1">
      <c r="A90" s="887"/>
      <c r="B90" s="899" t="s">
        <v>1118</v>
      </c>
      <c r="C90" s="900"/>
      <c r="D90" s="617" t="str">
        <f t="shared" ref="D90:Z90" si="85">IF(OR(D$4="",D83="",D46="E",D84="",D$13="Devis",D$13=""),"",IF(D$13="Barème",IF(OR(D4=3,D4=1,D4="2s",D4=4,D$4=5),"",IF(AND(D4="2f",D64=9),IF(VLOOKUP(CONCATENATE(D$46,D$83,D$86),option_enrcht9,2,0),VLOOKUP(CONCATENATE(D$46,D$83,D$86),option_enrcht9,2,0)),""))))</f>
        <v/>
      </c>
      <c r="E90" s="618" t="str">
        <f t="shared" si="85"/>
        <v/>
      </c>
      <c r="F90" s="618" t="str">
        <f t="shared" si="85"/>
        <v/>
      </c>
      <c r="G90" s="618" t="str">
        <f t="shared" si="85"/>
        <v/>
      </c>
      <c r="H90" s="618" t="str">
        <f t="shared" si="85"/>
        <v/>
      </c>
      <c r="I90" s="618" t="str">
        <f t="shared" si="85"/>
        <v/>
      </c>
      <c r="J90" s="618" t="str">
        <f t="shared" si="85"/>
        <v/>
      </c>
      <c r="K90" s="618" t="str">
        <f t="shared" si="85"/>
        <v/>
      </c>
      <c r="L90" s="618" t="str">
        <f t="shared" si="85"/>
        <v/>
      </c>
      <c r="M90" s="618" t="str">
        <f t="shared" si="85"/>
        <v/>
      </c>
      <c r="N90" s="618" t="str">
        <f t="shared" si="85"/>
        <v/>
      </c>
      <c r="O90" s="618" t="str">
        <f t="shared" si="85"/>
        <v/>
      </c>
      <c r="P90" s="618" t="str">
        <f t="shared" si="85"/>
        <v/>
      </c>
      <c r="Q90" s="618" t="str">
        <f t="shared" si="85"/>
        <v/>
      </c>
      <c r="R90" s="618" t="str">
        <f t="shared" si="85"/>
        <v/>
      </c>
      <c r="S90" s="618" t="str">
        <f t="shared" si="85"/>
        <v/>
      </c>
      <c r="T90" s="618" t="str">
        <f t="shared" si="85"/>
        <v/>
      </c>
      <c r="U90" s="618" t="str">
        <f t="shared" si="85"/>
        <v/>
      </c>
      <c r="V90" s="618" t="str">
        <f t="shared" si="85"/>
        <v/>
      </c>
      <c r="W90" s="618" t="str">
        <f t="shared" si="85"/>
        <v/>
      </c>
      <c r="X90" s="618" t="str">
        <f t="shared" si="85"/>
        <v/>
      </c>
      <c r="Y90" s="618" t="str">
        <f t="shared" si="85"/>
        <v/>
      </c>
      <c r="Z90" s="618" t="str">
        <f t="shared" si="85"/>
        <v/>
      </c>
      <c r="AA90" s="620"/>
      <c r="AB90" s="612" t="str">
        <f>IF(SUM(D90:Z90)=0,"",SUM(D90:Z90))</f>
        <v/>
      </c>
      <c r="AC90" s="613"/>
      <c r="AD90" s="614"/>
      <c r="AE90" s="615"/>
      <c r="AF90" s="413"/>
      <c r="AG90" s="413"/>
      <c r="AH90" s="413"/>
      <c r="AI90" s="413"/>
      <c r="AJ90" s="413"/>
      <c r="AK90" s="413"/>
      <c r="AL90" s="413"/>
      <c r="AM90" s="413"/>
      <c r="AN90" s="413"/>
      <c r="AO90" s="413"/>
      <c r="AP90" s="413"/>
      <c r="AQ90" s="413"/>
      <c r="AR90" s="413"/>
      <c r="AS90" s="413"/>
      <c r="AT90" s="413"/>
      <c r="AU90" s="413"/>
      <c r="AV90" s="413"/>
      <c r="AW90" s="413"/>
      <c r="AX90" s="413"/>
      <c r="AY90" s="413"/>
      <c r="AZ90" s="413"/>
      <c r="BA90" s="413"/>
      <c r="BB90" s="413"/>
      <c r="BC90" s="413"/>
      <c r="BD90" s="413"/>
      <c r="BE90" s="413"/>
      <c r="BF90" s="413"/>
      <c r="BG90" s="413"/>
      <c r="BH90" s="413"/>
      <c r="BI90" s="413"/>
      <c r="BJ90" s="413"/>
      <c r="BK90" s="413"/>
      <c r="BL90" s="413"/>
      <c r="BM90" s="413"/>
      <c r="BN90" s="413"/>
      <c r="BO90" s="413"/>
      <c r="BP90" s="413"/>
      <c r="BQ90" s="413"/>
      <c r="BR90" s="413"/>
      <c r="BS90" s="413"/>
      <c r="BT90" s="413"/>
      <c r="BU90" s="413"/>
      <c r="BV90" s="413"/>
      <c r="BW90" s="413"/>
      <c r="BX90" s="413"/>
      <c r="BY90" s="413"/>
      <c r="BZ90" s="413"/>
      <c r="CA90" s="413"/>
      <c r="CB90" s="413"/>
      <c r="CC90" s="413"/>
      <c r="CD90" s="413"/>
      <c r="CE90" s="413"/>
      <c r="CF90" s="413"/>
      <c r="CG90" s="413"/>
      <c r="CH90" s="413"/>
      <c r="CI90" s="413"/>
      <c r="CJ90" s="413"/>
      <c r="CK90" s="413"/>
      <c r="CL90" s="413"/>
      <c r="CM90" s="413"/>
      <c r="CN90" s="413"/>
      <c r="CO90" s="413"/>
      <c r="CP90" s="413"/>
      <c r="CQ90" s="413"/>
      <c r="CR90" s="413"/>
      <c r="CS90" s="413"/>
      <c r="CT90" s="413"/>
    </row>
    <row r="91" spans="1:98" ht="14.45" customHeight="1" thickTop="1" thickBot="1">
      <c r="A91" s="887"/>
      <c r="B91" s="777" t="s">
        <v>1091</v>
      </c>
      <c r="C91" s="778"/>
      <c r="D91" s="621" t="str">
        <f>IF(OR(D13="",D83=""),"",IF(D$13="Devis","",IF(D$13="Barème",(IF(OR(D88&lt;&gt;"",D89&lt;&gt;"",D90&lt;&gt;""),IF(D88&lt;&gt;"",D88*D84,IF(D89&lt;&gt;"",IF(D83="OP4", D89*D84, D89*D$65*D84),IF(D90&lt;&gt;"",IF(D83="OP4", D90*D84, D90*D$65*D84),0))),0)))))</f>
        <v/>
      </c>
      <c r="E91" s="621" t="str">
        <f t="shared" ref="E91:Z91" si="86">IF(OR(E13="",E83=""),"",IF(E$13="Devis","",IF(E$13="Barème",(IF(OR(E88&lt;&gt;"",E89&lt;&gt;"",E90&lt;&gt;""),IF(E88&lt;&gt;"",E88*E84,IF(E89&lt;&gt;"",IF(E83="OP4", E89*E84, E89*E$65*E84),IF(E90&lt;&gt;"",IF(E83="OP4", E90*E84, E90*E$65*E84),0))),0)))))</f>
        <v/>
      </c>
      <c r="F91" s="621" t="str">
        <f t="shared" si="86"/>
        <v/>
      </c>
      <c r="G91" s="621" t="str">
        <f t="shared" si="86"/>
        <v/>
      </c>
      <c r="H91" s="621" t="str">
        <f t="shared" si="86"/>
        <v/>
      </c>
      <c r="I91" s="621" t="str">
        <f t="shared" si="86"/>
        <v/>
      </c>
      <c r="J91" s="621" t="str">
        <f t="shared" si="86"/>
        <v/>
      </c>
      <c r="K91" s="621" t="str">
        <f t="shared" si="86"/>
        <v/>
      </c>
      <c r="L91" s="621" t="str">
        <f t="shared" si="86"/>
        <v/>
      </c>
      <c r="M91" s="621" t="str">
        <f t="shared" si="86"/>
        <v/>
      </c>
      <c r="N91" s="621" t="str">
        <f t="shared" si="86"/>
        <v/>
      </c>
      <c r="O91" s="621" t="str">
        <f t="shared" si="86"/>
        <v/>
      </c>
      <c r="P91" s="621" t="str">
        <f t="shared" si="86"/>
        <v/>
      </c>
      <c r="Q91" s="621" t="str">
        <f t="shared" si="86"/>
        <v/>
      </c>
      <c r="R91" s="621" t="str">
        <f t="shared" si="86"/>
        <v/>
      </c>
      <c r="S91" s="621" t="str">
        <f t="shared" si="86"/>
        <v/>
      </c>
      <c r="T91" s="621" t="str">
        <f t="shared" si="86"/>
        <v/>
      </c>
      <c r="U91" s="621" t="str">
        <f t="shared" si="86"/>
        <v/>
      </c>
      <c r="V91" s="621" t="str">
        <f t="shared" si="86"/>
        <v/>
      </c>
      <c r="W91" s="621" t="str">
        <f t="shared" si="86"/>
        <v/>
      </c>
      <c r="X91" s="621" t="str">
        <f t="shared" si="86"/>
        <v/>
      </c>
      <c r="Y91" s="621" t="str">
        <f t="shared" si="86"/>
        <v/>
      </c>
      <c r="Z91" s="621" t="str">
        <f t="shared" si="86"/>
        <v/>
      </c>
      <c r="AA91" s="620"/>
      <c r="AB91" s="612"/>
      <c r="AC91" s="613"/>
      <c r="AD91" s="614"/>
      <c r="AE91" s="615"/>
      <c r="AF91" s="413"/>
      <c r="AG91" s="413"/>
      <c r="AH91" s="413"/>
      <c r="AI91" s="413"/>
      <c r="AJ91" s="413"/>
      <c r="AK91" s="413"/>
      <c r="AL91" s="413"/>
      <c r="AM91" s="413"/>
      <c r="AN91" s="413"/>
      <c r="AO91" s="413"/>
      <c r="AP91" s="413"/>
      <c r="AQ91" s="413"/>
      <c r="AR91" s="413"/>
      <c r="AS91" s="413"/>
      <c r="AT91" s="413"/>
      <c r="AU91" s="413"/>
      <c r="AV91" s="413"/>
      <c r="AW91" s="413"/>
      <c r="AX91" s="413"/>
      <c r="AY91" s="413"/>
      <c r="AZ91" s="413"/>
      <c r="BA91" s="413"/>
      <c r="BB91" s="413"/>
      <c r="BC91" s="413"/>
      <c r="BD91" s="413"/>
      <c r="BE91" s="413"/>
      <c r="BF91" s="413"/>
      <c r="BG91" s="413"/>
      <c r="BH91" s="413"/>
      <c r="BI91" s="413"/>
      <c r="BJ91" s="413"/>
      <c r="BK91" s="413"/>
      <c r="BL91" s="413"/>
      <c r="BM91" s="413"/>
      <c r="BN91" s="413"/>
      <c r="BO91" s="413"/>
      <c r="BP91" s="413"/>
      <c r="BQ91" s="413"/>
      <c r="BR91" s="413"/>
      <c r="BS91" s="413"/>
      <c r="BT91" s="413"/>
      <c r="BU91" s="413"/>
      <c r="BV91" s="413"/>
      <c r="BW91" s="413"/>
      <c r="BX91" s="413"/>
      <c r="BY91" s="413"/>
      <c r="BZ91" s="413"/>
      <c r="CA91" s="413"/>
      <c r="CB91" s="413"/>
      <c r="CC91" s="413"/>
      <c r="CD91" s="413"/>
      <c r="CE91" s="413"/>
      <c r="CF91" s="413"/>
      <c r="CG91" s="413"/>
      <c r="CH91" s="413"/>
      <c r="CI91" s="413"/>
      <c r="CJ91" s="413"/>
      <c r="CK91" s="413"/>
      <c r="CL91" s="413"/>
      <c r="CM91" s="413"/>
      <c r="CN91" s="413"/>
      <c r="CO91" s="413"/>
      <c r="CP91" s="413"/>
      <c r="CQ91" s="413"/>
      <c r="CR91" s="413"/>
      <c r="CS91" s="413"/>
      <c r="CT91" s="413"/>
    </row>
    <row r="92" spans="1:98" ht="16.5" thickTop="1" thickBot="1">
      <c r="A92" s="887"/>
      <c r="B92" s="901" t="s">
        <v>63</v>
      </c>
      <c r="C92" s="902"/>
      <c r="D92" s="622" t="str">
        <f>IF(OR(D$13="",D$13="Barème",D84="",D83=""),"",IF(D87*D84&gt;(D82+IF(D99="", 0, D99)+IF(D101="", 0, D101))*PlafondPGNum/PlafondPGden,(D82+IF(D99="", 0, D99)+IF(D101="", 0, D101))*PlafondPGNum/PlafondPGden,D87*D84))</f>
        <v/>
      </c>
      <c r="E92" s="623" t="str">
        <f t="shared" ref="E92:Z92" si="87">IF(OR(E$13="",E$13="Barème",E84="",E83=""),"",IF(E87*E84&gt;(E82+IF(E99="", 0, E99)+IF(E101="", 0, E101))*PlafondPGNum/PlafondPGden,(E82+IF(E99="", 0, E99)+IF(E101="", 0, E101))*PlafondPGNum/PlafondPGden,E87*E84))</f>
        <v/>
      </c>
      <c r="F92" s="623" t="str">
        <f t="shared" si="87"/>
        <v/>
      </c>
      <c r="G92" s="623" t="str">
        <f t="shared" si="87"/>
        <v/>
      </c>
      <c r="H92" s="623" t="str">
        <f t="shared" si="87"/>
        <v/>
      </c>
      <c r="I92" s="623" t="str">
        <f t="shared" si="87"/>
        <v/>
      </c>
      <c r="J92" s="623" t="str">
        <f t="shared" si="87"/>
        <v/>
      </c>
      <c r="K92" s="623" t="str">
        <f t="shared" si="87"/>
        <v/>
      </c>
      <c r="L92" s="623" t="str">
        <f t="shared" si="87"/>
        <v/>
      </c>
      <c r="M92" s="623" t="str">
        <f t="shared" si="87"/>
        <v/>
      </c>
      <c r="N92" s="623" t="str">
        <f t="shared" si="87"/>
        <v/>
      </c>
      <c r="O92" s="623" t="str">
        <f t="shared" si="87"/>
        <v/>
      </c>
      <c r="P92" s="623" t="str">
        <f t="shared" si="87"/>
        <v/>
      </c>
      <c r="Q92" s="623" t="str">
        <f t="shared" si="87"/>
        <v/>
      </c>
      <c r="R92" s="623" t="str">
        <f t="shared" si="87"/>
        <v/>
      </c>
      <c r="S92" s="623" t="str">
        <f t="shared" si="87"/>
        <v/>
      </c>
      <c r="T92" s="623" t="str">
        <f t="shared" si="87"/>
        <v/>
      </c>
      <c r="U92" s="623" t="str">
        <f t="shared" si="87"/>
        <v/>
      </c>
      <c r="V92" s="623" t="str">
        <f t="shared" si="87"/>
        <v/>
      </c>
      <c r="W92" s="623" t="str">
        <f t="shared" si="87"/>
        <v/>
      </c>
      <c r="X92" s="623" t="str">
        <f t="shared" si="87"/>
        <v/>
      </c>
      <c r="Y92" s="623" t="str">
        <f t="shared" si="87"/>
        <v/>
      </c>
      <c r="Z92" s="623" t="str">
        <f t="shared" si="87"/>
        <v/>
      </c>
      <c r="AA92" s="624"/>
      <c r="AB92" s="625">
        <f>IF(SUM(D92:Z92)=0,0,SUM(D92:Z92))</f>
        <v>0</v>
      </c>
      <c r="AC92" s="613"/>
      <c r="AD92" s="614"/>
      <c r="AE92" s="615"/>
      <c r="AF92" s="413"/>
      <c r="AG92" s="413"/>
      <c r="AH92" s="413"/>
      <c r="AI92" s="413"/>
      <c r="AJ92" s="413"/>
      <c r="AK92" s="413"/>
      <c r="AL92" s="413"/>
      <c r="AM92" s="413"/>
      <c r="AN92" s="413"/>
      <c r="AO92" s="413"/>
      <c r="AP92" s="413"/>
      <c r="AQ92" s="413"/>
      <c r="AR92" s="413"/>
      <c r="AS92" s="413"/>
      <c r="AT92" s="413"/>
      <c r="AU92" s="413"/>
      <c r="AV92" s="413"/>
      <c r="AW92" s="413"/>
      <c r="AX92" s="413"/>
      <c r="AY92" s="413"/>
      <c r="AZ92" s="413"/>
      <c r="BA92" s="413"/>
      <c r="BB92" s="413"/>
      <c r="BC92" s="413"/>
      <c r="BD92" s="413"/>
      <c r="BE92" s="413"/>
      <c r="BF92" s="413"/>
      <c r="BG92" s="413"/>
      <c r="BH92" s="413"/>
      <c r="BI92" s="413"/>
      <c r="BJ92" s="413"/>
      <c r="BK92" s="413"/>
      <c r="BL92" s="413"/>
      <c r="BM92" s="413"/>
      <c r="BN92" s="413"/>
      <c r="BO92" s="413"/>
      <c r="BP92" s="413"/>
      <c r="BQ92" s="413"/>
      <c r="BR92" s="413"/>
      <c r="BS92" s="413"/>
      <c r="BT92" s="413"/>
      <c r="BU92" s="413"/>
      <c r="BV92" s="413"/>
      <c r="BW92" s="413"/>
      <c r="BX92" s="413"/>
      <c r="BY92" s="413"/>
      <c r="BZ92" s="413"/>
      <c r="CA92" s="413"/>
      <c r="CB92" s="413"/>
      <c r="CC92" s="413"/>
      <c r="CD92" s="413"/>
      <c r="CE92" s="413"/>
      <c r="CF92" s="413"/>
      <c r="CG92" s="413"/>
      <c r="CH92" s="413"/>
      <c r="CI92" s="413"/>
      <c r="CJ92" s="413"/>
      <c r="CK92" s="413"/>
      <c r="CL92" s="413"/>
      <c r="CM92" s="413"/>
      <c r="CN92" s="413"/>
      <c r="CO92" s="413"/>
      <c r="CP92" s="413"/>
      <c r="CQ92" s="413"/>
      <c r="CR92" s="413"/>
      <c r="CS92" s="413"/>
      <c r="CT92" s="413"/>
    </row>
    <row r="93" spans="1:98" ht="16.5" thickTop="1" thickBot="1">
      <c r="A93" s="888"/>
      <c r="B93" s="903" t="s">
        <v>1123</v>
      </c>
      <c r="C93" s="904"/>
      <c r="D93" s="626" t="str">
        <f>IF(D91="", IF(D92="", "", D92), D91)</f>
        <v/>
      </c>
      <c r="E93" s="626" t="str">
        <f>IF(E91="", IF(E92="", "", E92), E91)</f>
        <v/>
      </c>
      <c r="F93" s="626" t="str">
        <f t="shared" ref="F93:Z93" si="88">IF(F91="", IF(F92="", "", F92), F91)</f>
        <v/>
      </c>
      <c r="G93" s="626" t="str">
        <f t="shared" si="88"/>
        <v/>
      </c>
      <c r="H93" s="626" t="str">
        <f t="shared" si="88"/>
        <v/>
      </c>
      <c r="I93" s="626" t="str">
        <f t="shared" si="88"/>
        <v/>
      </c>
      <c r="J93" s="626" t="str">
        <f t="shared" si="88"/>
        <v/>
      </c>
      <c r="K93" s="626" t="str">
        <f t="shared" si="88"/>
        <v/>
      </c>
      <c r="L93" s="626" t="str">
        <f t="shared" si="88"/>
        <v/>
      </c>
      <c r="M93" s="626" t="str">
        <f t="shared" si="88"/>
        <v/>
      </c>
      <c r="N93" s="626" t="str">
        <f t="shared" si="88"/>
        <v/>
      </c>
      <c r="O93" s="626" t="str">
        <f t="shared" si="88"/>
        <v/>
      </c>
      <c r="P93" s="626" t="str">
        <f t="shared" si="88"/>
        <v/>
      </c>
      <c r="Q93" s="626" t="str">
        <f t="shared" si="88"/>
        <v/>
      </c>
      <c r="R93" s="626" t="str">
        <f t="shared" si="88"/>
        <v/>
      </c>
      <c r="S93" s="626" t="str">
        <f t="shared" si="88"/>
        <v/>
      </c>
      <c r="T93" s="626" t="str">
        <f t="shared" si="88"/>
        <v/>
      </c>
      <c r="U93" s="626" t="str">
        <f t="shared" si="88"/>
        <v/>
      </c>
      <c r="V93" s="626" t="str">
        <f t="shared" si="88"/>
        <v/>
      </c>
      <c r="W93" s="626" t="str">
        <f t="shared" si="88"/>
        <v/>
      </c>
      <c r="X93" s="626" t="str">
        <f t="shared" si="88"/>
        <v/>
      </c>
      <c r="Y93" s="626" t="str">
        <f t="shared" si="88"/>
        <v/>
      </c>
      <c r="Z93" s="626" t="str">
        <f t="shared" si="88"/>
        <v/>
      </c>
      <c r="AA93" s="593">
        <v>1</v>
      </c>
      <c r="AB93" s="625">
        <f>IF(SUM(D93:Z93)=0,0,SUM(D93:Z93))</f>
        <v>0</v>
      </c>
      <c r="AC93" s="627">
        <f>AB93-AE93</f>
        <v>0</v>
      </c>
      <c r="AD93" s="614"/>
      <c r="AE93" s="628">
        <f>AB92</f>
        <v>0</v>
      </c>
      <c r="AF93" s="413"/>
      <c r="AG93" s="413"/>
      <c r="AH93" s="413"/>
      <c r="AI93" s="413"/>
      <c r="AJ93" s="413"/>
      <c r="AK93" s="413"/>
      <c r="AL93" s="413"/>
      <c r="AM93" s="413"/>
      <c r="AN93" s="413"/>
      <c r="AO93" s="413"/>
      <c r="AP93" s="413"/>
      <c r="AQ93" s="413"/>
      <c r="AR93" s="413"/>
      <c r="AS93" s="413"/>
      <c r="AT93" s="413"/>
      <c r="AU93" s="413"/>
      <c r="AV93" s="413"/>
      <c r="AW93" s="413"/>
      <c r="AX93" s="413"/>
      <c r="AY93" s="413"/>
      <c r="AZ93" s="413"/>
      <c r="BA93" s="413"/>
      <c r="BB93" s="413"/>
      <c r="BC93" s="413"/>
      <c r="BD93" s="413"/>
      <c r="BE93" s="413"/>
      <c r="BF93" s="413"/>
      <c r="BG93" s="413"/>
      <c r="BH93" s="413"/>
      <c r="BI93" s="413"/>
      <c r="BJ93" s="413"/>
      <c r="BK93" s="413"/>
      <c r="BL93" s="413"/>
      <c r="BM93" s="413"/>
      <c r="BN93" s="413"/>
      <c r="BO93" s="413"/>
      <c r="BP93" s="413"/>
      <c r="BQ93" s="413"/>
      <c r="BR93" s="413"/>
      <c r="BS93" s="413"/>
      <c r="BT93" s="413"/>
      <c r="BU93" s="413"/>
      <c r="BV93" s="413"/>
      <c r="BW93" s="413"/>
      <c r="BX93" s="413"/>
      <c r="BY93" s="413"/>
      <c r="BZ93" s="413"/>
      <c r="CA93" s="413"/>
      <c r="CB93" s="413"/>
      <c r="CC93" s="413"/>
      <c r="CD93" s="413"/>
      <c r="CE93" s="413"/>
      <c r="CF93" s="413"/>
      <c r="CG93" s="413"/>
      <c r="CH93" s="413"/>
      <c r="CI93" s="413"/>
      <c r="CJ93" s="413"/>
      <c r="CK93" s="413"/>
      <c r="CL93" s="413"/>
      <c r="CM93" s="413"/>
      <c r="CN93" s="413"/>
      <c r="CO93" s="413"/>
      <c r="CP93" s="413"/>
      <c r="CQ93" s="413"/>
      <c r="CR93" s="413"/>
      <c r="CS93" s="413"/>
      <c r="CT93" s="413"/>
    </row>
    <row r="94" spans="1:98" ht="15.95" customHeight="1" thickBot="1">
      <c r="A94" s="774" t="s">
        <v>1121</v>
      </c>
      <c r="B94" s="869" t="s">
        <v>67</v>
      </c>
      <c r="C94" s="870"/>
      <c r="D94" s="759"/>
      <c r="E94" s="884"/>
      <c r="F94" s="884"/>
      <c r="G94" s="884"/>
      <c r="H94" s="884"/>
      <c r="I94" s="884"/>
      <c r="J94" s="884"/>
      <c r="K94" s="884"/>
      <c r="L94" s="884"/>
      <c r="M94" s="884"/>
      <c r="N94" s="884"/>
      <c r="O94" s="884"/>
      <c r="P94" s="884"/>
      <c r="Q94" s="884"/>
      <c r="R94" s="884"/>
      <c r="S94" s="884"/>
      <c r="T94" s="884"/>
      <c r="U94" s="884"/>
      <c r="V94" s="884"/>
      <c r="W94" s="884"/>
      <c r="X94" s="884"/>
      <c r="Y94" s="884"/>
      <c r="Z94" s="885"/>
      <c r="AA94" s="629"/>
      <c r="AB94" s="630"/>
      <c r="AC94" s="613"/>
      <c r="AD94" s="614"/>
      <c r="AE94" s="615"/>
      <c r="AF94" s="631"/>
      <c r="AG94" s="413"/>
      <c r="AH94" s="413"/>
      <c r="AI94" s="413"/>
      <c r="AJ94" s="413"/>
      <c r="AK94" s="413"/>
      <c r="AL94" s="413"/>
      <c r="AM94" s="413"/>
      <c r="AN94" s="413"/>
      <c r="AO94" s="413"/>
      <c r="AP94" s="413"/>
      <c r="AQ94" s="413"/>
      <c r="AR94" s="413"/>
      <c r="AS94" s="413"/>
      <c r="AT94" s="413"/>
      <c r="AU94" s="413"/>
      <c r="AV94" s="413"/>
      <c r="AW94" s="413"/>
      <c r="AX94" s="413"/>
      <c r="AY94" s="413"/>
      <c r="AZ94" s="413"/>
      <c r="BA94" s="413"/>
      <c r="BB94" s="413"/>
      <c r="BC94" s="413"/>
      <c r="BD94" s="413"/>
      <c r="BE94" s="413"/>
      <c r="BF94" s="413"/>
      <c r="BG94" s="413"/>
      <c r="BH94" s="413"/>
      <c r="BI94" s="413"/>
      <c r="BJ94" s="413"/>
      <c r="BK94" s="413"/>
      <c r="BL94" s="413"/>
      <c r="BM94" s="413"/>
      <c r="BN94" s="413"/>
      <c r="BO94" s="413"/>
      <c r="BP94" s="413"/>
      <c r="BQ94" s="413"/>
      <c r="BR94" s="413"/>
      <c r="BS94" s="413"/>
      <c r="BT94" s="413"/>
      <c r="BU94" s="413"/>
      <c r="BV94" s="413"/>
      <c r="BW94" s="413"/>
      <c r="BX94" s="413"/>
      <c r="BY94" s="413"/>
      <c r="BZ94" s="413"/>
      <c r="CA94" s="413"/>
      <c r="CB94" s="413"/>
      <c r="CC94" s="413"/>
      <c r="CD94" s="413"/>
      <c r="CE94" s="413"/>
      <c r="CF94" s="413"/>
      <c r="CG94" s="413"/>
      <c r="CH94" s="413"/>
      <c r="CI94" s="413"/>
      <c r="CJ94" s="413"/>
      <c r="CK94" s="413"/>
      <c r="CL94" s="413"/>
      <c r="CM94" s="413"/>
      <c r="CN94" s="413"/>
      <c r="CO94" s="413"/>
      <c r="CP94" s="413"/>
      <c r="CQ94" s="413"/>
      <c r="CR94" s="413"/>
      <c r="CS94" s="413"/>
      <c r="CT94" s="413"/>
    </row>
    <row r="95" spans="1:98" ht="15.95" customHeight="1" thickBot="1">
      <c r="A95" s="775"/>
      <c r="B95" s="882" t="s">
        <v>819</v>
      </c>
      <c r="C95" s="883"/>
      <c r="D95" s="879" t="str">
        <f>IF($D$94="oui", IF($AB$17=0, 0, IF($AB$17&lt;4, "&lt;4ha", IF($AB$17&lt;10, "4-10ha", IF($AB$17&lt;20, "10-20ha", "&gt;20ha")))), "")</f>
        <v/>
      </c>
      <c r="E95" s="880"/>
      <c r="F95" s="880"/>
      <c r="G95" s="880"/>
      <c r="H95" s="880"/>
      <c r="I95" s="880"/>
      <c r="J95" s="880"/>
      <c r="K95" s="880"/>
      <c r="L95" s="880"/>
      <c r="M95" s="880"/>
      <c r="N95" s="880"/>
      <c r="O95" s="880"/>
      <c r="P95" s="880"/>
      <c r="Q95" s="880"/>
      <c r="R95" s="880"/>
      <c r="S95" s="880"/>
      <c r="T95" s="880"/>
      <c r="U95" s="880"/>
      <c r="V95" s="880"/>
      <c r="W95" s="880"/>
      <c r="X95" s="880"/>
      <c r="Y95" s="880"/>
      <c r="Z95" s="881"/>
      <c r="AA95" s="632"/>
      <c r="AB95" s="633"/>
      <c r="AC95" s="613"/>
      <c r="AD95" s="614"/>
      <c r="AE95" s="615"/>
      <c r="AF95" s="631"/>
      <c r="AG95" s="413"/>
      <c r="AH95" s="413"/>
      <c r="AI95" s="413"/>
      <c r="AJ95" s="413"/>
      <c r="AK95" s="413"/>
      <c r="AL95" s="413"/>
      <c r="AM95" s="413"/>
      <c r="AN95" s="413"/>
      <c r="AO95" s="413"/>
      <c r="AP95" s="413"/>
      <c r="AQ95" s="413"/>
      <c r="AR95" s="413"/>
      <c r="AS95" s="413"/>
      <c r="AT95" s="413"/>
      <c r="AU95" s="413"/>
      <c r="AV95" s="413"/>
      <c r="AW95" s="413"/>
      <c r="AX95" s="413"/>
      <c r="AY95" s="413"/>
      <c r="AZ95" s="413"/>
      <c r="BA95" s="413"/>
      <c r="BB95" s="413"/>
      <c r="BC95" s="413"/>
      <c r="BD95" s="413"/>
      <c r="BE95" s="413"/>
      <c r="BF95" s="413"/>
      <c r="BG95" s="413"/>
      <c r="BH95" s="413"/>
      <c r="BI95" s="413"/>
      <c r="BJ95" s="413"/>
      <c r="BK95" s="413"/>
      <c r="BL95" s="413"/>
      <c r="BM95" s="413"/>
      <c r="BN95" s="413"/>
      <c r="BO95" s="413"/>
      <c r="BP95" s="413"/>
      <c r="BQ95" s="413"/>
      <c r="BR95" s="413"/>
      <c r="BS95" s="413"/>
      <c r="BT95" s="413"/>
      <c r="BU95" s="413"/>
      <c r="BV95" s="413"/>
      <c r="BW95" s="413"/>
      <c r="BX95" s="413"/>
      <c r="BY95" s="413"/>
      <c r="BZ95" s="413"/>
      <c r="CA95" s="413"/>
      <c r="CB95" s="413"/>
      <c r="CC95" s="413"/>
      <c r="CD95" s="413"/>
      <c r="CE95" s="413"/>
      <c r="CF95" s="413"/>
      <c r="CG95" s="413"/>
      <c r="CH95" s="413"/>
      <c r="CI95" s="413"/>
      <c r="CJ95" s="413"/>
      <c r="CK95" s="413"/>
      <c r="CL95" s="413"/>
      <c r="CM95" s="413"/>
      <c r="CN95" s="413"/>
      <c r="CO95" s="413"/>
      <c r="CP95" s="413"/>
      <c r="CQ95" s="413"/>
      <c r="CR95" s="413"/>
      <c r="CS95" s="413"/>
      <c r="CT95" s="413"/>
    </row>
    <row r="96" spans="1:98" ht="15" customHeight="1" thickBot="1">
      <c r="A96" s="775"/>
      <c r="B96" s="871" t="s">
        <v>818</v>
      </c>
      <c r="C96" s="872"/>
      <c r="D96" s="873" t="str">
        <f>IF(OR($D$94="non",$D$94=""),"",IF($D$94="oui",IFERROR(INDEX(Maitrise_Oeuvre,MATCH(D95,TranchesSurface_MOE,0),2),0)))</f>
        <v/>
      </c>
      <c r="E96" s="874"/>
      <c r="F96" s="874"/>
      <c r="G96" s="874"/>
      <c r="H96" s="874"/>
      <c r="I96" s="874"/>
      <c r="J96" s="874"/>
      <c r="K96" s="874"/>
      <c r="L96" s="874"/>
      <c r="M96" s="874"/>
      <c r="N96" s="874"/>
      <c r="O96" s="874"/>
      <c r="P96" s="874"/>
      <c r="Q96" s="874"/>
      <c r="R96" s="874"/>
      <c r="S96" s="874"/>
      <c r="T96" s="874"/>
      <c r="U96" s="874"/>
      <c r="V96" s="874"/>
      <c r="W96" s="874"/>
      <c r="X96" s="874"/>
      <c r="Y96" s="874"/>
      <c r="Z96" s="875"/>
      <c r="AA96" s="634"/>
      <c r="AB96" s="635">
        <f t="shared" ref="AB96:AB99" si="89">IF(SUM(D96:Z96)=0,0,SUM(D96:Z96))</f>
        <v>0</v>
      </c>
      <c r="AC96" s="613"/>
      <c r="AD96" s="614"/>
      <c r="AE96" s="615"/>
      <c r="AF96" s="413"/>
      <c r="AG96" s="413"/>
      <c r="AH96" s="413"/>
      <c r="AI96" s="413"/>
      <c r="AJ96" s="413"/>
      <c r="AK96" s="413"/>
      <c r="AL96" s="413"/>
      <c r="AM96" s="413"/>
      <c r="AN96" s="413"/>
      <c r="AO96" s="413"/>
      <c r="AP96" s="413"/>
      <c r="AQ96" s="413"/>
      <c r="AR96" s="413"/>
      <c r="AS96" s="413"/>
      <c r="AT96" s="413"/>
      <c r="AU96" s="413"/>
      <c r="AV96" s="413"/>
      <c r="AW96" s="413"/>
      <c r="AX96" s="413"/>
      <c r="AY96" s="413"/>
      <c r="AZ96" s="413"/>
      <c r="BA96" s="413"/>
      <c r="BB96" s="413"/>
      <c r="BC96" s="413"/>
      <c r="BD96" s="413"/>
      <c r="BE96" s="413"/>
      <c r="BF96" s="413"/>
      <c r="BG96" s="413"/>
      <c r="BH96" s="413"/>
      <c r="BI96" s="413"/>
      <c r="BJ96" s="413"/>
      <c r="BK96" s="413"/>
      <c r="BL96" s="413"/>
      <c r="BM96" s="413"/>
      <c r="BN96" s="413"/>
      <c r="BO96" s="413"/>
      <c r="BP96" s="413"/>
      <c r="BQ96" s="413"/>
      <c r="BR96" s="413"/>
      <c r="BS96" s="413"/>
      <c r="BT96" s="413"/>
      <c r="BU96" s="413"/>
      <c r="BV96" s="413"/>
      <c r="BW96" s="413"/>
      <c r="BX96" s="413"/>
      <c r="BY96" s="413"/>
      <c r="BZ96" s="413"/>
      <c r="CA96" s="413"/>
      <c r="CB96" s="413"/>
      <c r="CC96" s="413"/>
      <c r="CD96" s="413"/>
      <c r="CE96" s="413"/>
      <c r="CF96" s="413"/>
      <c r="CG96" s="413"/>
      <c r="CH96" s="413"/>
      <c r="CI96" s="413"/>
      <c r="CJ96" s="413"/>
      <c r="CK96" s="413"/>
      <c r="CL96" s="413"/>
      <c r="CM96" s="413"/>
      <c r="CN96" s="413"/>
      <c r="CO96" s="413"/>
      <c r="CP96" s="413"/>
      <c r="CQ96" s="413"/>
      <c r="CR96" s="413"/>
      <c r="CS96" s="413"/>
      <c r="CT96" s="413"/>
    </row>
    <row r="97" spans="1:98" ht="15.75" thickBot="1">
      <c r="A97" s="775"/>
      <c r="B97" s="871" t="s">
        <v>1119</v>
      </c>
      <c r="C97" s="872"/>
      <c r="D97" s="876" t="str">
        <f>IF(OR($D$94="non",$D$94=""),"",IF($D$94="oui",IFERROR(INDEX(Maitrise_Oeuvre,MATCH(D95,TranchesSurface_MOE,0),3),0)))</f>
        <v/>
      </c>
      <c r="E97" s="877"/>
      <c r="F97" s="877"/>
      <c r="G97" s="877"/>
      <c r="H97" s="877"/>
      <c r="I97" s="877"/>
      <c r="J97" s="877"/>
      <c r="K97" s="877"/>
      <c r="L97" s="877"/>
      <c r="M97" s="877"/>
      <c r="N97" s="877"/>
      <c r="O97" s="877"/>
      <c r="P97" s="877"/>
      <c r="Q97" s="877"/>
      <c r="R97" s="877"/>
      <c r="S97" s="877"/>
      <c r="T97" s="877"/>
      <c r="U97" s="877"/>
      <c r="V97" s="877"/>
      <c r="W97" s="877"/>
      <c r="X97" s="877"/>
      <c r="Y97" s="877"/>
      <c r="Z97" s="878"/>
      <c r="AA97" s="636"/>
      <c r="AB97" s="635">
        <f t="shared" si="89"/>
        <v>0</v>
      </c>
      <c r="AC97" s="613"/>
      <c r="AD97" s="614"/>
      <c r="AE97" s="615"/>
      <c r="AF97" s="413"/>
      <c r="AG97" s="413"/>
      <c r="AH97" s="413"/>
      <c r="AI97" s="413"/>
      <c r="AJ97" s="413"/>
      <c r="AK97" s="413"/>
      <c r="AL97" s="413"/>
      <c r="AM97" s="413"/>
      <c r="AN97" s="413"/>
      <c r="AO97" s="413"/>
      <c r="AP97" s="413"/>
      <c r="AQ97" s="413"/>
      <c r="AR97" s="413"/>
      <c r="AS97" s="413"/>
      <c r="AT97" s="413"/>
      <c r="AU97" s="413"/>
      <c r="AV97" s="413"/>
      <c r="AW97" s="413"/>
      <c r="AX97" s="413"/>
      <c r="AY97" s="413"/>
      <c r="AZ97" s="413"/>
      <c r="BA97" s="413"/>
      <c r="BB97" s="413"/>
      <c r="BC97" s="413"/>
      <c r="BD97" s="413"/>
      <c r="BE97" s="413"/>
      <c r="BF97" s="413"/>
      <c r="BG97" s="413"/>
      <c r="BH97" s="413"/>
      <c r="BI97" s="413"/>
      <c r="BJ97" s="413"/>
      <c r="BK97" s="413"/>
      <c r="BL97" s="413"/>
      <c r="BM97" s="413"/>
      <c r="BN97" s="413"/>
      <c r="BO97" s="413"/>
      <c r="BP97" s="413"/>
      <c r="BQ97" s="413"/>
      <c r="BR97" s="413"/>
      <c r="BS97" s="413"/>
      <c r="BT97" s="413"/>
      <c r="BU97" s="413"/>
      <c r="BV97" s="413"/>
      <c r="BW97" s="413"/>
      <c r="BX97" s="413"/>
      <c r="BY97" s="413"/>
      <c r="BZ97" s="413"/>
      <c r="CA97" s="413"/>
      <c r="CB97" s="413"/>
      <c r="CC97" s="413"/>
      <c r="CD97" s="413"/>
      <c r="CE97" s="413"/>
      <c r="CF97" s="413"/>
      <c r="CG97" s="413"/>
      <c r="CH97" s="413"/>
      <c r="CI97" s="413"/>
      <c r="CJ97" s="413"/>
      <c r="CK97" s="413"/>
      <c r="CL97" s="413"/>
      <c r="CM97" s="413"/>
      <c r="CN97" s="413"/>
      <c r="CO97" s="413"/>
      <c r="CP97" s="413"/>
      <c r="CQ97" s="413"/>
      <c r="CR97" s="413"/>
      <c r="CS97" s="413"/>
      <c r="CT97" s="413"/>
    </row>
    <row r="98" spans="1:98" ht="15.75" thickBot="1">
      <c r="A98" s="775"/>
      <c r="B98" s="867" t="s">
        <v>869</v>
      </c>
      <c r="C98" s="868"/>
      <c r="D98" s="637" t="str">
        <f t="shared" ref="D98:Z98" si="90">IF(D4=5,SUM(D56:D63)*Opération5_MOE,"")</f>
        <v/>
      </c>
      <c r="E98" s="638" t="str">
        <f t="shared" si="90"/>
        <v/>
      </c>
      <c r="F98" s="638" t="str">
        <f t="shared" si="90"/>
        <v/>
      </c>
      <c r="G98" s="638" t="str">
        <f t="shared" si="90"/>
        <v/>
      </c>
      <c r="H98" s="638" t="str">
        <f t="shared" si="90"/>
        <v/>
      </c>
      <c r="I98" s="638" t="str">
        <f t="shared" si="90"/>
        <v/>
      </c>
      <c r="J98" s="638" t="str">
        <f t="shared" si="90"/>
        <v/>
      </c>
      <c r="K98" s="638" t="str">
        <f t="shared" si="90"/>
        <v/>
      </c>
      <c r="L98" s="638" t="str">
        <f t="shared" si="90"/>
        <v/>
      </c>
      <c r="M98" s="638" t="str">
        <f t="shared" si="90"/>
        <v/>
      </c>
      <c r="N98" s="638" t="str">
        <f t="shared" si="90"/>
        <v/>
      </c>
      <c r="O98" s="638" t="str">
        <f t="shared" si="90"/>
        <v/>
      </c>
      <c r="P98" s="638" t="str">
        <f t="shared" si="90"/>
        <v/>
      </c>
      <c r="Q98" s="638" t="str">
        <f t="shared" si="90"/>
        <v/>
      </c>
      <c r="R98" s="638" t="str">
        <f t="shared" si="90"/>
        <v/>
      </c>
      <c r="S98" s="638" t="str">
        <f t="shared" si="90"/>
        <v/>
      </c>
      <c r="T98" s="638" t="str">
        <f t="shared" si="90"/>
        <v/>
      </c>
      <c r="U98" s="638" t="str">
        <f t="shared" si="90"/>
        <v/>
      </c>
      <c r="V98" s="638" t="str">
        <f t="shared" si="90"/>
        <v/>
      </c>
      <c r="W98" s="638" t="str">
        <f t="shared" si="90"/>
        <v/>
      </c>
      <c r="X98" s="638" t="str">
        <f t="shared" si="90"/>
        <v/>
      </c>
      <c r="Y98" s="638" t="str">
        <f t="shared" si="90"/>
        <v/>
      </c>
      <c r="Z98" s="639" t="str">
        <f t="shared" si="90"/>
        <v/>
      </c>
      <c r="AA98" s="640"/>
      <c r="AB98" s="635"/>
      <c r="AC98" s="613"/>
      <c r="AD98" s="614"/>
      <c r="AE98" s="615"/>
      <c r="AF98" s="413"/>
      <c r="AG98" s="413"/>
      <c r="AH98" s="413"/>
      <c r="AI98" s="413"/>
      <c r="AJ98" s="413"/>
      <c r="AK98" s="413"/>
      <c r="AL98" s="413"/>
      <c r="AM98" s="413"/>
      <c r="AN98" s="413"/>
      <c r="AO98" s="413"/>
      <c r="AP98" s="413"/>
      <c r="AQ98" s="413"/>
      <c r="AR98" s="413"/>
      <c r="AS98" s="413"/>
      <c r="AT98" s="413"/>
      <c r="AU98" s="413"/>
      <c r="AV98" s="413"/>
      <c r="AW98" s="413"/>
      <c r="AX98" s="413"/>
      <c r="AY98" s="413"/>
      <c r="AZ98" s="413"/>
      <c r="BA98" s="413"/>
      <c r="BB98" s="413"/>
      <c r="BC98" s="413"/>
      <c r="BD98" s="413"/>
      <c r="BE98" s="413"/>
      <c r="BF98" s="413"/>
      <c r="BG98" s="413"/>
      <c r="BH98" s="413"/>
      <c r="BI98" s="413"/>
      <c r="BJ98" s="413"/>
      <c r="BK98" s="413"/>
      <c r="BL98" s="413"/>
      <c r="BM98" s="413"/>
      <c r="BN98" s="413"/>
      <c r="BO98" s="413"/>
      <c r="BP98" s="413"/>
      <c r="BQ98" s="413"/>
      <c r="BR98" s="413"/>
      <c r="BS98" s="413"/>
      <c r="BT98" s="413"/>
      <c r="BU98" s="413"/>
      <c r="BV98" s="413"/>
      <c r="BW98" s="413"/>
      <c r="BX98" s="413"/>
      <c r="BY98" s="413"/>
      <c r="BZ98" s="413"/>
      <c r="CA98" s="413"/>
      <c r="CB98" s="413"/>
      <c r="CC98" s="413"/>
      <c r="CD98" s="413"/>
      <c r="CE98" s="413"/>
      <c r="CF98" s="413"/>
      <c r="CG98" s="413"/>
      <c r="CH98" s="413"/>
      <c r="CI98" s="413"/>
      <c r="CJ98" s="413"/>
      <c r="CK98" s="413"/>
      <c r="CL98" s="413"/>
      <c r="CM98" s="413"/>
      <c r="CN98" s="413"/>
      <c r="CO98" s="413"/>
      <c r="CP98" s="413"/>
      <c r="CQ98" s="413"/>
      <c r="CR98" s="413"/>
      <c r="CS98" s="413"/>
      <c r="CT98" s="413"/>
    </row>
    <row r="99" spans="1:98" ht="15.75" thickBot="1">
      <c r="A99" s="776"/>
      <c r="B99" s="862" t="s">
        <v>1124</v>
      </c>
      <c r="C99" s="863"/>
      <c r="D99" s="641" t="str">
        <f>IF(OR(D17=0,D17=""),IF(OR(D18=0,D18=""),"",IF($D94="oui", D98, "")),IF($D94="oui",SUM(D82*$D97,$D96*(D17/$AB17),D98),""))</f>
        <v/>
      </c>
      <c r="E99" s="641" t="str">
        <f t="shared" ref="E99:Y99" si="91">IF(OR(E17=0,E17=""),IF(OR(E18=0,E18=""),"",IF($D94="oui", E98, "")),IF($D94="oui",SUM(E82*$D97,$D96*(E17/$AB17),E98),""))</f>
        <v/>
      </c>
      <c r="F99" s="641" t="str">
        <f t="shared" si="91"/>
        <v/>
      </c>
      <c r="G99" s="641" t="str">
        <f t="shared" si="91"/>
        <v/>
      </c>
      <c r="H99" s="641" t="str">
        <f t="shared" si="91"/>
        <v/>
      </c>
      <c r="I99" s="641" t="str">
        <f t="shared" si="91"/>
        <v/>
      </c>
      <c r="J99" s="641" t="str">
        <f t="shared" si="91"/>
        <v/>
      </c>
      <c r="K99" s="641" t="str">
        <f t="shared" si="91"/>
        <v/>
      </c>
      <c r="L99" s="641" t="str">
        <f t="shared" si="91"/>
        <v/>
      </c>
      <c r="M99" s="641" t="str">
        <f t="shared" si="91"/>
        <v/>
      </c>
      <c r="N99" s="641" t="str">
        <f t="shared" si="91"/>
        <v/>
      </c>
      <c r="O99" s="641" t="str">
        <f t="shared" si="91"/>
        <v/>
      </c>
      <c r="P99" s="641" t="str">
        <f t="shared" si="91"/>
        <v/>
      </c>
      <c r="Q99" s="641" t="str">
        <f t="shared" si="91"/>
        <v/>
      </c>
      <c r="R99" s="641" t="str">
        <f t="shared" si="91"/>
        <v/>
      </c>
      <c r="S99" s="641" t="str">
        <f t="shared" si="91"/>
        <v/>
      </c>
      <c r="T99" s="641" t="str">
        <f t="shared" si="91"/>
        <v/>
      </c>
      <c r="U99" s="641" t="str">
        <f t="shared" si="91"/>
        <v/>
      </c>
      <c r="V99" s="641" t="str">
        <f t="shared" si="91"/>
        <v/>
      </c>
      <c r="W99" s="641" t="str">
        <f t="shared" si="91"/>
        <v/>
      </c>
      <c r="X99" s="641" t="str">
        <f t="shared" si="91"/>
        <v/>
      </c>
      <c r="Y99" s="641" t="str">
        <f t="shared" si="91"/>
        <v/>
      </c>
      <c r="Z99" s="641" t="str">
        <f>IF(OR(Z17=0,Z17=""),IF(OR(Z18=0,Z18=""),"",IF($D94="oui", Z98, "")),IF($D94="oui",SUM(Z82*$D97,$D96*(Z17/$AB17),Z98),""))</f>
        <v/>
      </c>
      <c r="AA99" s="642">
        <v>1</v>
      </c>
      <c r="AB99" s="635">
        <f t="shared" si="89"/>
        <v>0</v>
      </c>
      <c r="AC99" s="613"/>
      <c r="AD99" s="614"/>
      <c r="AE99" s="615"/>
      <c r="AF99" s="577"/>
      <c r="AG99" s="577"/>
      <c r="AH99" s="577"/>
      <c r="AI99" s="577"/>
      <c r="AJ99" s="577"/>
      <c r="AK99" s="577"/>
      <c r="AL99" s="577"/>
      <c r="AM99" s="577"/>
      <c r="AN99" s="577"/>
      <c r="AO99" s="577"/>
      <c r="AP99" s="577"/>
      <c r="AQ99" s="577"/>
      <c r="AR99" s="413"/>
      <c r="AS99" s="643"/>
      <c r="AT99" s="413"/>
      <c r="AU99" s="413"/>
      <c r="AV99" s="413"/>
      <c r="AW99" s="413"/>
      <c r="AX99" s="413"/>
      <c r="AY99" s="413"/>
      <c r="AZ99" s="413"/>
      <c r="BA99" s="413"/>
      <c r="BB99" s="413"/>
      <c r="BC99" s="413"/>
      <c r="BD99" s="413"/>
      <c r="BE99" s="413"/>
      <c r="BF99" s="413"/>
      <c r="BG99" s="413"/>
      <c r="BH99" s="413"/>
      <c r="BI99" s="413"/>
      <c r="BJ99" s="413"/>
      <c r="BK99" s="413"/>
      <c r="BL99" s="413"/>
      <c r="BM99" s="413"/>
      <c r="BN99" s="413"/>
      <c r="BO99" s="413"/>
      <c r="BP99" s="413"/>
      <c r="BQ99" s="413"/>
      <c r="BR99" s="413"/>
      <c r="BS99" s="413"/>
      <c r="BT99" s="413"/>
      <c r="BU99" s="413"/>
      <c r="BV99" s="413"/>
      <c r="BW99" s="413"/>
      <c r="BX99" s="413"/>
      <c r="BY99" s="413"/>
      <c r="BZ99" s="413"/>
      <c r="CA99" s="413"/>
      <c r="CB99" s="413"/>
      <c r="CC99" s="413"/>
      <c r="CD99" s="413"/>
      <c r="CE99" s="413"/>
      <c r="CF99" s="413"/>
      <c r="CG99" s="413"/>
      <c r="CH99" s="413"/>
      <c r="CI99" s="413"/>
      <c r="CJ99" s="413"/>
      <c r="CK99" s="413"/>
      <c r="CL99" s="413"/>
      <c r="CM99" s="413"/>
      <c r="CN99" s="413"/>
      <c r="CO99" s="413"/>
      <c r="CP99" s="413"/>
      <c r="CQ99" s="413"/>
      <c r="CR99" s="413"/>
      <c r="CS99" s="413"/>
      <c r="CT99" s="413"/>
    </row>
    <row r="100" spans="1:98" ht="15.75" thickBot="1">
      <c r="A100" s="864" t="s">
        <v>870</v>
      </c>
      <c r="B100" s="865"/>
      <c r="C100" s="866"/>
      <c r="D100" s="644" t="str">
        <f t="shared" ref="D100:Z100" si="92">IF(OR(D4&lt;&gt;1, D15=0, D15=""), "", MIN(SUMIFS($D15:$Z15, $D4:$Z4, 1, $D8:$Z8, D8), 0.1*SUMIFS($D14:$Z14, $D4:$Z4, 1, $D8:$Z8, D8))*D15/SUMIF($D8:$Z8, D8, $D15:$Z15))</f>
        <v/>
      </c>
      <c r="E100" s="645" t="str">
        <f t="shared" si="92"/>
        <v/>
      </c>
      <c r="F100" s="645" t="str">
        <f t="shared" si="92"/>
        <v/>
      </c>
      <c r="G100" s="645" t="str">
        <f t="shared" si="92"/>
        <v/>
      </c>
      <c r="H100" s="645" t="str">
        <f t="shared" si="92"/>
        <v/>
      </c>
      <c r="I100" s="645" t="str">
        <f t="shared" si="92"/>
        <v/>
      </c>
      <c r="J100" s="645" t="str">
        <f t="shared" si="92"/>
        <v/>
      </c>
      <c r="K100" s="645" t="str">
        <f t="shared" si="92"/>
        <v/>
      </c>
      <c r="L100" s="645" t="str">
        <f t="shared" si="92"/>
        <v/>
      </c>
      <c r="M100" s="645" t="str">
        <f t="shared" si="92"/>
        <v/>
      </c>
      <c r="N100" s="645" t="str">
        <f t="shared" si="92"/>
        <v/>
      </c>
      <c r="O100" s="645" t="str">
        <f t="shared" si="92"/>
        <v/>
      </c>
      <c r="P100" s="645" t="str">
        <f t="shared" si="92"/>
        <v/>
      </c>
      <c r="Q100" s="645" t="str">
        <f t="shared" si="92"/>
        <v/>
      </c>
      <c r="R100" s="645" t="str">
        <f t="shared" si="92"/>
        <v/>
      </c>
      <c r="S100" s="645" t="str">
        <f t="shared" si="92"/>
        <v/>
      </c>
      <c r="T100" s="645" t="str">
        <f t="shared" si="92"/>
        <v/>
      </c>
      <c r="U100" s="645" t="str">
        <f t="shared" si="92"/>
        <v/>
      </c>
      <c r="V100" s="645" t="str">
        <f t="shared" si="92"/>
        <v/>
      </c>
      <c r="W100" s="645" t="str">
        <f t="shared" si="92"/>
        <v/>
      </c>
      <c r="X100" s="645" t="str">
        <f t="shared" si="92"/>
        <v/>
      </c>
      <c r="Y100" s="645" t="str">
        <f t="shared" si="92"/>
        <v/>
      </c>
      <c r="Z100" s="645" t="str">
        <f t="shared" si="92"/>
        <v/>
      </c>
      <c r="AA100" s="646"/>
      <c r="AB100" s="635"/>
      <c r="AC100" s="613"/>
      <c r="AD100" s="614"/>
      <c r="AE100" s="615"/>
      <c r="AF100" s="577"/>
      <c r="AG100" s="577"/>
      <c r="AH100" s="577"/>
      <c r="AI100" s="577"/>
      <c r="AJ100" s="577"/>
      <c r="AK100" s="577"/>
      <c r="AL100" s="577"/>
      <c r="AM100" s="577"/>
      <c r="AN100" s="577"/>
      <c r="AO100" s="577"/>
      <c r="AP100" s="577"/>
      <c r="AQ100" s="577"/>
      <c r="AR100" s="413"/>
      <c r="AS100" s="413"/>
      <c r="AT100" s="413"/>
      <c r="AU100" s="413"/>
      <c r="AV100" s="413"/>
      <c r="AW100" s="413"/>
      <c r="AX100" s="413"/>
      <c r="AY100" s="413"/>
      <c r="AZ100" s="413"/>
      <c r="BA100" s="413"/>
      <c r="BB100" s="413"/>
      <c r="BC100" s="413"/>
      <c r="BD100" s="413"/>
      <c r="BE100" s="413"/>
      <c r="BF100" s="413"/>
      <c r="BG100" s="413"/>
      <c r="BH100" s="413"/>
      <c r="BI100" s="413"/>
      <c r="BJ100" s="413"/>
      <c r="BK100" s="413"/>
      <c r="BL100" s="413"/>
      <c r="BM100" s="413"/>
      <c r="BN100" s="413"/>
      <c r="BO100" s="413"/>
      <c r="BP100" s="413"/>
      <c r="BQ100" s="413"/>
      <c r="BR100" s="413"/>
      <c r="BS100" s="413"/>
      <c r="BT100" s="413"/>
      <c r="BU100" s="413"/>
      <c r="BV100" s="413"/>
      <c r="BW100" s="413"/>
      <c r="BX100" s="413"/>
      <c r="BY100" s="413"/>
      <c r="BZ100" s="413"/>
      <c r="CA100" s="413"/>
      <c r="CB100" s="413"/>
      <c r="CC100" s="413"/>
      <c r="CD100" s="413"/>
      <c r="CE100" s="413"/>
      <c r="CF100" s="413"/>
      <c r="CG100" s="413"/>
      <c r="CH100" s="413"/>
      <c r="CI100" s="413"/>
      <c r="CJ100" s="413"/>
      <c r="CK100" s="413"/>
      <c r="CL100" s="413"/>
      <c r="CM100" s="413"/>
      <c r="CN100" s="413"/>
      <c r="CO100" s="413"/>
      <c r="CP100" s="413"/>
      <c r="CQ100" s="413"/>
      <c r="CR100" s="413"/>
      <c r="CS100" s="413"/>
      <c r="CT100" s="413"/>
    </row>
    <row r="101" spans="1:98" s="6" customFormat="1" ht="16.5" thickTop="1" thickBot="1">
      <c r="A101" s="853" t="s">
        <v>77</v>
      </c>
      <c r="B101" s="854"/>
      <c r="C101" s="855"/>
      <c r="D101" s="647" t="str">
        <f t="shared" ref="D101:Z101" si="93">IF(D4=1,IF(D100="", "", (D100*(D82/D42))),"")</f>
        <v/>
      </c>
      <c r="E101" s="648" t="str">
        <f t="shared" si="93"/>
        <v/>
      </c>
      <c r="F101" s="648" t="str">
        <f t="shared" si="93"/>
        <v/>
      </c>
      <c r="G101" s="648" t="str">
        <f t="shared" si="93"/>
        <v/>
      </c>
      <c r="H101" s="648" t="str">
        <f t="shared" si="93"/>
        <v/>
      </c>
      <c r="I101" s="648" t="str">
        <f t="shared" si="93"/>
        <v/>
      </c>
      <c r="J101" s="648" t="str">
        <f t="shared" si="93"/>
        <v/>
      </c>
      <c r="K101" s="648" t="str">
        <f t="shared" si="93"/>
        <v/>
      </c>
      <c r="L101" s="648" t="str">
        <f t="shared" si="93"/>
        <v/>
      </c>
      <c r="M101" s="648" t="str">
        <f t="shared" si="93"/>
        <v/>
      </c>
      <c r="N101" s="648" t="str">
        <f t="shared" si="93"/>
        <v/>
      </c>
      <c r="O101" s="648" t="str">
        <f t="shared" si="93"/>
        <v/>
      </c>
      <c r="P101" s="648" t="str">
        <f t="shared" si="93"/>
        <v/>
      </c>
      <c r="Q101" s="648" t="str">
        <f t="shared" si="93"/>
        <v/>
      </c>
      <c r="R101" s="648" t="str">
        <f t="shared" si="93"/>
        <v/>
      </c>
      <c r="S101" s="648" t="str">
        <f t="shared" si="93"/>
        <v/>
      </c>
      <c r="T101" s="648" t="str">
        <f t="shared" si="93"/>
        <v/>
      </c>
      <c r="U101" s="648" t="str">
        <f t="shared" si="93"/>
        <v/>
      </c>
      <c r="V101" s="648" t="str">
        <f t="shared" si="93"/>
        <v/>
      </c>
      <c r="W101" s="648" t="str">
        <f t="shared" si="93"/>
        <v/>
      </c>
      <c r="X101" s="648" t="str">
        <f t="shared" si="93"/>
        <v/>
      </c>
      <c r="Y101" s="648" t="str">
        <f t="shared" si="93"/>
        <v/>
      </c>
      <c r="Z101" s="648" t="str">
        <f t="shared" si="93"/>
        <v/>
      </c>
      <c r="AA101" s="649">
        <v>1</v>
      </c>
      <c r="AB101" s="650">
        <f t="shared" ref="AB101:AB110" si="94">SUM(D101:Z101)</f>
        <v>0</v>
      </c>
      <c r="AC101" s="651"/>
      <c r="AD101" s="652"/>
      <c r="AE101" s="653"/>
      <c r="AF101" s="413"/>
      <c r="AG101" s="413"/>
      <c r="AH101" s="413"/>
      <c r="AI101" s="413"/>
      <c r="AJ101" s="413"/>
      <c r="AK101" s="413"/>
      <c r="AL101" s="413"/>
      <c r="AM101" s="413"/>
      <c r="AN101" s="413"/>
      <c r="AO101" s="413"/>
      <c r="AP101" s="413"/>
      <c r="AQ101" s="413"/>
      <c r="AR101" s="577"/>
      <c r="AS101" s="577"/>
      <c r="AT101" s="577"/>
      <c r="AU101" s="577"/>
      <c r="AV101" s="577"/>
      <c r="AW101" s="577"/>
      <c r="AX101" s="577"/>
      <c r="AY101" s="577"/>
      <c r="AZ101" s="577"/>
      <c r="BA101" s="577"/>
      <c r="BB101" s="577"/>
      <c r="BC101" s="577"/>
      <c r="BD101" s="577"/>
      <c r="BE101" s="577"/>
      <c r="BF101" s="577"/>
      <c r="BG101" s="577"/>
      <c r="BH101" s="577"/>
      <c r="BI101" s="577"/>
      <c r="BJ101" s="577"/>
      <c r="BK101" s="577"/>
      <c r="BL101" s="577"/>
      <c r="BM101" s="577"/>
      <c r="BN101" s="577"/>
      <c r="BO101" s="577"/>
      <c r="BP101" s="577"/>
      <c r="BQ101" s="577"/>
      <c r="BR101" s="577"/>
      <c r="BS101" s="577"/>
      <c r="BT101" s="577"/>
      <c r="BU101" s="577"/>
      <c r="BV101" s="577"/>
      <c r="BW101" s="577"/>
      <c r="BX101" s="577"/>
      <c r="BY101" s="577"/>
      <c r="BZ101" s="577"/>
      <c r="CA101" s="577"/>
      <c r="CB101" s="577"/>
      <c r="CC101" s="577"/>
      <c r="CD101" s="577"/>
      <c r="CE101" s="577"/>
      <c r="CF101" s="577"/>
      <c r="CG101" s="577"/>
      <c r="CH101" s="577"/>
      <c r="CI101" s="577"/>
      <c r="CJ101" s="577"/>
      <c r="CK101" s="577"/>
      <c r="CL101" s="577"/>
      <c r="CM101" s="577"/>
      <c r="CN101" s="577"/>
      <c r="CO101" s="577"/>
      <c r="CP101" s="577"/>
      <c r="CQ101" s="577"/>
      <c r="CR101" s="577"/>
      <c r="CS101" s="577"/>
      <c r="CT101" s="577"/>
    </row>
    <row r="102" spans="1:98" ht="15.75" thickBot="1">
      <c r="A102" s="779" t="s">
        <v>73</v>
      </c>
      <c r="B102" s="780"/>
      <c r="C102" s="781"/>
      <c r="D102" s="654">
        <f>SUMIF($AA$82:$AA$99,1,D82:D99)</f>
        <v>0</v>
      </c>
      <c r="E102" s="655">
        <f>SUMIF($AA$82:$AA$99,1,E82:E99)</f>
        <v>0</v>
      </c>
      <c r="F102" s="655">
        <f t="shared" ref="F102:Y102" si="95">SUMIF($AA$82:$AA$99,1,F82:F99)</f>
        <v>0</v>
      </c>
      <c r="G102" s="655">
        <f t="shared" si="95"/>
        <v>0</v>
      </c>
      <c r="H102" s="655">
        <f t="shared" si="95"/>
        <v>0</v>
      </c>
      <c r="I102" s="655">
        <f t="shared" si="95"/>
        <v>0</v>
      </c>
      <c r="J102" s="655">
        <f t="shared" si="95"/>
        <v>0</v>
      </c>
      <c r="K102" s="655">
        <f t="shared" si="95"/>
        <v>0</v>
      </c>
      <c r="L102" s="655">
        <f t="shared" si="95"/>
        <v>0</v>
      </c>
      <c r="M102" s="655">
        <f t="shared" si="95"/>
        <v>0</v>
      </c>
      <c r="N102" s="655">
        <f t="shared" si="95"/>
        <v>0</v>
      </c>
      <c r="O102" s="655">
        <f t="shared" si="95"/>
        <v>0</v>
      </c>
      <c r="P102" s="655">
        <f t="shared" si="95"/>
        <v>0</v>
      </c>
      <c r="Q102" s="655">
        <f t="shared" si="95"/>
        <v>0</v>
      </c>
      <c r="R102" s="655">
        <f t="shared" si="95"/>
        <v>0</v>
      </c>
      <c r="S102" s="655">
        <f t="shared" si="95"/>
        <v>0</v>
      </c>
      <c r="T102" s="655">
        <f t="shared" si="95"/>
        <v>0</v>
      </c>
      <c r="U102" s="655">
        <f t="shared" si="95"/>
        <v>0</v>
      </c>
      <c r="V102" s="655">
        <f t="shared" si="95"/>
        <v>0</v>
      </c>
      <c r="W102" s="655">
        <f t="shared" si="95"/>
        <v>0</v>
      </c>
      <c r="X102" s="655">
        <f t="shared" si="95"/>
        <v>0</v>
      </c>
      <c r="Y102" s="655">
        <f t="shared" si="95"/>
        <v>0</v>
      </c>
      <c r="Z102" s="656">
        <f>SUMIF($AA$82:$AA$99,1,Z82:Z99)</f>
        <v>0</v>
      </c>
      <c r="AA102" s="657"/>
      <c r="AB102" s="635">
        <f t="shared" ref="AB102" si="96">SUM(D102:Z102)</f>
        <v>0</v>
      </c>
      <c r="AC102" s="613"/>
      <c r="AD102" s="614"/>
      <c r="AE102" s="615"/>
      <c r="AF102" s="577"/>
      <c r="AG102" s="577"/>
      <c r="AH102" s="577"/>
      <c r="AI102" s="577"/>
      <c r="AJ102" s="577"/>
      <c r="AK102" s="577"/>
      <c r="AL102" s="577"/>
      <c r="AM102" s="577"/>
      <c r="AN102" s="577"/>
      <c r="AO102" s="577"/>
      <c r="AP102" s="577"/>
      <c r="AQ102" s="577"/>
      <c r="AR102" s="413"/>
      <c r="AS102" s="413"/>
      <c r="AT102" s="413"/>
      <c r="AU102" s="413"/>
      <c r="AV102" s="413"/>
      <c r="AW102" s="413"/>
      <c r="AX102" s="413"/>
      <c r="AY102" s="413"/>
      <c r="AZ102" s="413"/>
      <c r="BA102" s="413"/>
      <c r="BB102" s="413"/>
      <c r="BC102" s="413"/>
      <c r="BD102" s="413"/>
      <c r="BE102" s="413"/>
      <c r="BF102" s="413"/>
      <c r="BG102" s="413"/>
      <c r="BH102" s="413"/>
      <c r="BI102" s="413"/>
      <c r="BJ102" s="413"/>
      <c r="BK102" s="413"/>
      <c r="BL102" s="413"/>
      <c r="BM102" s="413"/>
      <c r="BN102" s="413"/>
      <c r="BO102" s="413"/>
      <c r="BP102" s="413"/>
      <c r="BQ102" s="413"/>
      <c r="BR102" s="413"/>
      <c r="BS102" s="413"/>
      <c r="BT102" s="413"/>
      <c r="BU102" s="413"/>
      <c r="BV102" s="413"/>
      <c r="BW102" s="413"/>
      <c r="BX102" s="413"/>
      <c r="BY102" s="413"/>
      <c r="BZ102" s="413"/>
      <c r="CA102" s="413"/>
      <c r="CB102" s="413"/>
      <c r="CC102" s="413"/>
      <c r="CD102" s="413"/>
      <c r="CE102" s="413"/>
      <c r="CF102" s="413"/>
      <c r="CG102" s="413"/>
      <c r="CH102" s="413"/>
      <c r="CI102" s="413"/>
      <c r="CJ102" s="413"/>
      <c r="CK102" s="413"/>
      <c r="CL102" s="413"/>
      <c r="CM102" s="413"/>
      <c r="CN102" s="413"/>
      <c r="CO102" s="413"/>
      <c r="CP102" s="413"/>
      <c r="CQ102" s="413"/>
      <c r="CR102" s="413"/>
      <c r="CS102" s="413"/>
      <c r="CT102" s="413"/>
    </row>
    <row r="103" spans="1:98" s="6" customFormat="1" ht="15.75" thickBot="1">
      <c r="A103" s="856" t="s">
        <v>78</v>
      </c>
      <c r="B103" s="857"/>
      <c r="C103" s="858"/>
      <c r="D103" s="658">
        <f>SUMIF($AA$82:$AA$101,1,D82:D101)</f>
        <v>0</v>
      </c>
      <c r="E103" s="659">
        <f t="shared" ref="E103:Z103" si="97">SUMIF($AA$82:$AA$101,1,E82:E101)</f>
        <v>0</v>
      </c>
      <c r="F103" s="659">
        <f t="shared" si="97"/>
        <v>0</v>
      </c>
      <c r="G103" s="659">
        <f t="shared" si="97"/>
        <v>0</v>
      </c>
      <c r="H103" s="659">
        <f t="shared" si="97"/>
        <v>0</v>
      </c>
      <c r="I103" s="659">
        <f t="shared" si="97"/>
        <v>0</v>
      </c>
      <c r="J103" s="659">
        <f t="shared" si="97"/>
        <v>0</v>
      </c>
      <c r="K103" s="659">
        <f t="shared" si="97"/>
        <v>0</v>
      </c>
      <c r="L103" s="659">
        <f t="shared" si="97"/>
        <v>0</v>
      </c>
      <c r="M103" s="659">
        <f t="shared" si="97"/>
        <v>0</v>
      </c>
      <c r="N103" s="659">
        <f t="shared" si="97"/>
        <v>0</v>
      </c>
      <c r="O103" s="659">
        <f t="shared" si="97"/>
        <v>0</v>
      </c>
      <c r="P103" s="659">
        <f t="shared" si="97"/>
        <v>0</v>
      </c>
      <c r="Q103" s="659">
        <f t="shared" si="97"/>
        <v>0</v>
      </c>
      <c r="R103" s="659">
        <f t="shared" si="97"/>
        <v>0</v>
      </c>
      <c r="S103" s="659">
        <f t="shared" si="97"/>
        <v>0</v>
      </c>
      <c r="T103" s="659">
        <f t="shared" si="97"/>
        <v>0</v>
      </c>
      <c r="U103" s="659">
        <f t="shared" si="97"/>
        <v>0</v>
      </c>
      <c r="V103" s="659">
        <f t="shared" si="97"/>
        <v>0</v>
      </c>
      <c r="W103" s="659">
        <f t="shared" si="97"/>
        <v>0</v>
      </c>
      <c r="X103" s="659">
        <f t="shared" si="97"/>
        <v>0</v>
      </c>
      <c r="Y103" s="659">
        <f t="shared" si="97"/>
        <v>0</v>
      </c>
      <c r="Z103" s="660">
        <f t="shared" si="97"/>
        <v>0</v>
      </c>
      <c r="AA103" s="661"/>
      <c r="AB103" s="662">
        <f>SUM(D103:Z103)</f>
        <v>0</v>
      </c>
      <c r="AC103" s="651"/>
      <c r="AD103" s="652"/>
      <c r="AE103" s="653"/>
      <c r="AF103" s="413"/>
      <c r="AG103" s="413"/>
      <c r="AH103" s="413"/>
      <c r="AI103" s="413"/>
      <c r="AJ103" s="413"/>
      <c r="AK103" s="413"/>
      <c r="AL103" s="413"/>
      <c r="AM103" s="413"/>
      <c r="AN103" s="413"/>
      <c r="AO103" s="413"/>
      <c r="AP103" s="413"/>
      <c r="AQ103" s="413"/>
      <c r="AR103" s="577"/>
      <c r="AS103" s="577"/>
      <c r="AT103" s="577"/>
      <c r="AU103" s="577"/>
      <c r="AV103" s="577"/>
      <c r="AW103" s="577"/>
      <c r="AX103" s="577"/>
      <c r="AY103" s="577"/>
      <c r="AZ103" s="577"/>
      <c r="BA103" s="577"/>
      <c r="BB103" s="577"/>
      <c r="BC103" s="577"/>
      <c r="BD103" s="577"/>
      <c r="BE103" s="577"/>
      <c r="BF103" s="577"/>
      <c r="BG103" s="577"/>
      <c r="BH103" s="577"/>
      <c r="BI103" s="577"/>
      <c r="BJ103" s="577"/>
      <c r="BK103" s="577"/>
      <c r="BL103" s="577"/>
      <c r="BM103" s="577"/>
      <c r="BN103" s="577"/>
      <c r="BO103" s="577"/>
      <c r="BP103" s="577"/>
      <c r="BQ103" s="577"/>
      <c r="BR103" s="577"/>
      <c r="BS103" s="577"/>
      <c r="BT103" s="577"/>
      <c r="BU103" s="577"/>
      <c r="BV103" s="577"/>
      <c r="BW103" s="577"/>
      <c r="BX103" s="577"/>
      <c r="BY103" s="577"/>
      <c r="BZ103" s="577"/>
      <c r="CA103" s="577"/>
      <c r="CB103" s="577"/>
      <c r="CC103" s="577"/>
      <c r="CD103" s="577"/>
      <c r="CE103" s="577"/>
      <c r="CF103" s="577"/>
      <c r="CG103" s="577"/>
      <c r="CH103" s="577"/>
      <c r="CI103" s="577"/>
      <c r="CJ103" s="577"/>
      <c r="CK103" s="577"/>
      <c r="CL103" s="577"/>
      <c r="CM103" s="577"/>
      <c r="CN103" s="577"/>
      <c r="CO103" s="577"/>
      <c r="CP103" s="577"/>
      <c r="CQ103" s="577"/>
      <c r="CR103" s="577"/>
      <c r="CS103" s="577"/>
      <c r="CT103" s="577"/>
    </row>
    <row r="104" spans="1:98" s="6" customFormat="1" ht="15.75" thickBot="1">
      <c r="A104" s="859" t="s">
        <v>1126</v>
      </c>
      <c r="B104" s="860"/>
      <c r="C104" s="861"/>
      <c r="D104" s="663">
        <f t="shared" ref="D104:Z104" si="98">IF(D3="",0,INDEX(taux_volet,MATCH(D3,volets_taux,0),2))</f>
        <v>0</v>
      </c>
      <c r="E104" s="663">
        <f t="shared" si="98"/>
        <v>0</v>
      </c>
      <c r="F104" s="663">
        <f t="shared" si="98"/>
        <v>0</v>
      </c>
      <c r="G104" s="663">
        <f t="shared" si="98"/>
        <v>0</v>
      </c>
      <c r="H104" s="663">
        <f t="shared" si="98"/>
        <v>0</v>
      </c>
      <c r="I104" s="663">
        <f t="shared" si="98"/>
        <v>0</v>
      </c>
      <c r="J104" s="663">
        <f t="shared" si="98"/>
        <v>0</v>
      </c>
      <c r="K104" s="663">
        <f t="shared" si="98"/>
        <v>0</v>
      </c>
      <c r="L104" s="663">
        <f t="shared" si="98"/>
        <v>0</v>
      </c>
      <c r="M104" s="663">
        <f t="shared" si="98"/>
        <v>0</v>
      </c>
      <c r="N104" s="663">
        <f t="shared" si="98"/>
        <v>0</v>
      </c>
      <c r="O104" s="663">
        <f t="shared" si="98"/>
        <v>0</v>
      </c>
      <c r="P104" s="663">
        <f t="shared" si="98"/>
        <v>0</v>
      </c>
      <c r="Q104" s="663">
        <f t="shared" si="98"/>
        <v>0</v>
      </c>
      <c r="R104" s="663">
        <f t="shared" si="98"/>
        <v>0</v>
      </c>
      <c r="S104" s="663">
        <f t="shared" si="98"/>
        <v>0</v>
      </c>
      <c r="T104" s="663">
        <f t="shared" si="98"/>
        <v>0</v>
      </c>
      <c r="U104" s="663">
        <f t="shared" si="98"/>
        <v>0</v>
      </c>
      <c r="V104" s="663">
        <f t="shared" si="98"/>
        <v>0</v>
      </c>
      <c r="W104" s="663">
        <f t="shared" si="98"/>
        <v>0</v>
      </c>
      <c r="X104" s="663">
        <f t="shared" si="98"/>
        <v>0</v>
      </c>
      <c r="Y104" s="663">
        <f t="shared" si="98"/>
        <v>0</v>
      </c>
      <c r="Z104" s="664">
        <f t="shared" si="98"/>
        <v>0</v>
      </c>
      <c r="AA104" s="665"/>
      <c r="AB104" s="666">
        <f t="shared" si="94"/>
        <v>0</v>
      </c>
      <c r="AC104" s="667"/>
      <c r="AD104" s="652"/>
      <c r="AE104" s="653"/>
      <c r="AF104" s="413"/>
      <c r="AG104" s="413"/>
      <c r="AH104" s="413"/>
      <c r="AI104" s="413"/>
      <c r="AJ104" s="413"/>
      <c r="AK104" s="413"/>
      <c r="AL104" s="413"/>
      <c r="AM104" s="413"/>
      <c r="AN104" s="413"/>
      <c r="AO104" s="413"/>
      <c r="AP104" s="413"/>
      <c r="AQ104" s="413"/>
      <c r="AR104" s="577"/>
      <c r="AS104" s="577"/>
      <c r="AT104" s="577"/>
      <c r="AU104" s="577"/>
      <c r="AV104" s="577"/>
      <c r="AW104" s="577"/>
      <c r="AX104" s="577"/>
      <c r="AY104" s="577"/>
      <c r="AZ104" s="577"/>
      <c r="BA104" s="577"/>
      <c r="BB104" s="577"/>
      <c r="BC104" s="577"/>
      <c r="BD104" s="577"/>
      <c r="BE104" s="577"/>
      <c r="BF104" s="577"/>
      <c r="BG104" s="577"/>
      <c r="BH104" s="577"/>
      <c r="BI104" s="577"/>
      <c r="BJ104" s="577"/>
      <c r="BK104" s="577"/>
      <c r="BL104" s="577"/>
      <c r="BM104" s="577"/>
      <c r="BN104" s="577"/>
      <c r="BO104" s="577"/>
      <c r="BP104" s="577"/>
      <c r="BQ104" s="577"/>
      <c r="BR104" s="577"/>
      <c r="BS104" s="577"/>
      <c r="BT104" s="577"/>
      <c r="BU104" s="577"/>
      <c r="BV104" s="577"/>
      <c r="BW104" s="577"/>
      <c r="BX104" s="577"/>
      <c r="BY104" s="577"/>
      <c r="BZ104" s="577"/>
      <c r="CA104" s="577"/>
      <c r="CB104" s="577"/>
      <c r="CC104" s="577"/>
      <c r="CD104" s="577"/>
      <c r="CE104" s="577"/>
      <c r="CF104" s="577"/>
      <c r="CG104" s="577"/>
      <c r="CH104" s="577"/>
      <c r="CI104" s="577"/>
      <c r="CJ104" s="577"/>
      <c r="CK104" s="577"/>
      <c r="CL104" s="577"/>
      <c r="CM104" s="577"/>
      <c r="CN104" s="577"/>
      <c r="CO104" s="577"/>
      <c r="CP104" s="577"/>
      <c r="CQ104" s="577"/>
      <c r="CR104" s="577"/>
      <c r="CS104" s="577"/>
      <c r="CT104" s="577"/>
    </row>
    <row r="105" spans="1:98" ht="15.75" thickBot="1">
      <c r="A105" s="815" t="s">
        <v>80</v>
      </c>
      <c r="B105" s="816"/>
      <c r="C105" s="817"/>
      <c r="D105" s="668">
        <f t="shared" ref="D105:Z105" si="99">IF(OR($D$10="",D3="",$D$10="non"),0,IF($D$10="oui",INDEX(taux_volet,MATCH(D3,volets_taux,0),3)))</f>
        <v>0</v>
      </c>
      <c r="E105" s="668">
        <f t="shared" si="99"/>
        <v>0</v>
      </c>
      <c r="F105" s="668">
        <f t="shared" si="99"/>
        <v>0</v>
      </c>
      <c r="G105" s="668">
        <f t="shared" si="99"/>
        <v>0</v>
      </c>
      <c r="H105" s="668">
        <f t="shared" si="99"/>
        <v>0</v>
      </c>
      <c r="I105" s="668">
        <f t="shared" si="99"/>
        <v>0</v>
      </c>
      <c r="J105" s="668">
        <f t="shared" si="99"/>
        <v>0</v>
      </c>
      <c r="K105" s="668">
        <f t="shared" si="99"/>
        <v>0</v>
      </c>
      <c r="L105" s="668">
        <f t="shared" si="99"/>
        <v>0</v>
      </c>
      <c r="M105" s="668">
        <f t="shared" si="99"/>
        <v>0</v>
      </c>
      <c r="N105" s="668">
        <f t="shared" si="99"/>
        <v>0</v>
      </c>
      <c r="O105" s="668">
        <f t="shared" si="99"/>
        <v>0</v>
      </c>
      <c r="P105" s="668">
        <f t="shared" si="99"/>
        <v>0</v>
      </c>
      <c r="Q105" s="668">
        <f t="shared" si="99"/>
        <v>0</v>
      </c>
      <c r="R105" s="668">
        <f t="shared" si="99"/>
        <v>0</v>
      </c>
      <c r="S105" s="668">
        <f t="shared" si="99"/>
        <v>0</v>
      </c>
      <c r="T105" s="668">
        <f t="shared" si="99"/>
        <v>0</v>
      </c>
      <c r="U105" s="668">
        <f t="shared" si="99"/>
        <v>0</v>
      </c>
      <c r="V105" s="668">
        <f t="shared" si="99"/>
        <v>0</v>
      </c>
      <c r="W105" s="668">
        <f t="shared" si="99"/>
        <v>0</v>
      </c>
      <c r="X105" s="668">
        <f t="shared" si="99"/>
        <v>0</v>
      </c>
      <c r="Y105" s="668">
        <f t="shared" si="99"/>
        <v>0</v>
      </c>
      <c r="Z105" s="669">
        <f t="shared" si="99"/>
        <v>0</v>
      </c>
      <c r="AA105" s="670"/>
      <c r="AB105" s="605">
        <f t="shared" si="94"/>
        <v>0</v>
      </c>
      <c r="AC105" s="613"/>
      <c r="AD105" s="614"/>
      <c r="AE105" s="615"/>
      <c r="AF105" s="413"/>
      <c r="AG105" s="413"/>
      <c r="AH105" s="413"/>
      <c r="AI105" s="413"/>
      <c r="AJ105" s="413"/>
      <c r="AK105" s="413"/>
      <c r="AL105" s="413"/>
      <c r="AM105" s="413"/>
      <c r="AN105" s="413"/>
      <c r="AO105" s="413"/>
      <c r="AP105" s="413"/>
      <c r="AQ105" s="413"/>
      <c r="AR105" s="413"/>
      <c r="AS105" s="413"/>
      <c r="AT105" s="413"/>
      <c r="AU105" s="413"/>
      <c r="AV105" s="413"/>
      <c r="AW105" s="413"/>
      <c r="AX105" s="413"/>
      <c r="AY105" s="413"/>
      <c r="AZ105" s="413"/>
      <c r="BA105" s="413"/>
      <c r="BB105" s="413"/>
      <c r="BC105" s="413"/>
      <c r="BD105" s="413"/>
      <c r="BE105" s="413"/>
      <c r="BF105" s="413"/>
      <c r="BG105" s="413"/>
      <c r="BH105" s="413"/>
      <c r="BI105" s="413"/>
      <c r="BJ105" s="413"/>
      <c r="BK105" s="413"/>
      <c r="BL105" s="413"/>
      <c r="BM105" s="413"/>
      <c r="BN105" s="413"/>
      <c r="BO105" s="413"/>
      <c r="BP105" s="413"/>
      <c r="BQ105" s="413"/>
      <c r="BR105" s="413"/>
      <c r="BS105" s="413"/>
      <c r="BT105" s="413"/>
      <c r="BU105" s="413"/>
      <c r="BV105" s="413"/>
      <c r="BW105" s="413"/>
      <c r="BX105" s="413"/>
      <c r="BY105" s="413"/>
      <c r="BZ105" s="413"/>
      <c r="CA105" s="413"/>
      <c r="CB105" s="413"/>
      <c r="CC105" s="413"/>
      <c r="CD105" s="413"/>
      <c r="CE105" s="413"/>
      <c r="CF105" s="413"/>
      <c r="CG105" s="413"/>
      <c r="CH105" s="413"/>
      <c r="CI105" s="413"/>
      <c r="CJ105" s="413"/>
      <c r="CK105" s="413"/>
      <c r="CL105" s="413"/>
      <c r="CM105" s="413"/>
      <c r="CN105" s="413"/>
      <c r="CO105" s="413"/>
      <c r="CP105" s="413"/>
      <c r="CQ105" s="413"/>
      <c r="CR105" s="413"/>
      <c r="CS105" s="413"/>
      <c r="CT105" s="413"/>
    </row>
    <row r="106" spans="1:98" ht="15.75" thickBot="1">
      <c r="A106" s="815" t="s">
        <v>81</v>
      </c>
      <c r="B106" s="816"/>
      <c r="C106" s="817"/>
      <c r="D106" s="668">
        <f t="shared" ref="D106:Z106" si="100">IF(OR(D3="",$D$11="",$D$11="non"),0,IF($D$11="oui",INDEX(taux_volet,MATCH(D3,volets_taux,0),4)))</f>
        <v>0</v>
      </c>
      <c r="E106" s="668">
        <f t="shared" si="100"/>
        <v>0</v>
      </c>
      <c r="F106" s="668">
        <f t="shared" si="100"/>
        <v>0</v>
      </c>
      <c r="G106" s="668">
        <f t="shared" si="100"/>
        <v>0</v>
      </c>
      <c r="H106" s="668">
        <f t="shared" si="100"/>
        <v>0</v>
      </c>
      <c r="I106" s="668">
        <f t="shared" si="100"/>
        <v>0</v>
      </c>
      <c r="J106" s="668">
        <f t="shared" si="100"/>
        <v>0</v>
      </c>
      <c r="K106" s="668">
        <f t="shared" si="100"/>
        <v>0</v>
      </c>
      <c r="L106" s="668">
        <f t="shared" si="100"/>
        <v>0</v>
      </c>
      <c r="M106" s="668">
        <f t="shared" si="100"/>
        <v>0</v>
      </c>
      <c r="N106" s="668">
        <f t="shared" si="100"/>
        <v>0</v>
      </c>
      <c r="O106" s="668">
        <f t="shared" si="100"/>
        <v>0</v>
      </c>
      <c r="P106" s="668">
        <f t="shared" si="100"/>
        <v>0</v>
      </c>
      <c r="Q106" s="668">
        <f t="shared" si="100"/>
        <v>0</v>
      </c>
      <c r="R106" s="668">
        <f t="shared" si="100"/>
        <v>0</v>
      </c>
      <c r="S106" s="668">
        <f t="shared" si="100"/>
        <v>0</v>
      </c>
      <c r="T106" s="668">
        <f t="shared" si="100"/>
        <v>0</v>
      </c>
      <c r="U106" s="668">
        <f t="shared" si="100"/>
        <v>0</v>
      </c>
      <c r="V106" s="668">
        <f t="shared" si="100"/>
        <v>0</v>
      </c>
      <c r="W106" s="668">
        <f t="shared" si="100"/>
        <v>0</v>
      </c>
      <c r="X106" s="668">
        <f t="shared" si="100"/>
        <v>0</v>
      </c>
      <c r="Y106" s="668">
        <f t="shared" si="100"/>
        <v>0</v>
      </c>
      <c r="Z106" s="669">
        <f t="shared" si="100"/>
        <v>0</v>
      </c>
      <c r="AA106" s="670"/>
      <c r="AB106" s="605">
        <f t="shared" si="94"/>
        <v>0</v>
      </c>
      <c r="AC106" s="613"/>
      <c r="AD106" s="614"/>
      <c r="AE106" s="615"/>
      <c r="AF106" s="413"/>
      <c r="AG106" s="413"/>
      <c r="AH106" s="413"/>
      <c r="AI106" s="413"/>
      <c r="AJ106" s="413"/>
      <c r="AK106" s="413"/>
      <c r="AL106" s="413"/>
      <c r="AM106" s="413"/>
      <c r="AN106" s="413"/>
      <c r="AO106" s="413"/>
      <c r="AP106" s="413"/>
      <c r="AQ106" s="413"/>
      <c r="AR106" s="413"/>
      <c r="AS106" s="413"/>
      <c r="AT106" s="413"/>
      <c r="AU106" s="413"/>
      <c r="AV106" s="413"/>
      <c r="AW106" s="413"/>
      <c r="AX106" s="413"/>
      <c r="AY106" s="413"/>
      <c r="AZ106" s="413"/>
      <c r="BA106" s="413"/>
      <c r="BB106" s="413"/>
      <c r="BC106" s="413"/>
      <c r="BD106" s="413"/>
      <c r="BE106" s="413"/>
      <c r="BF106" s="413"/>
      <c r="BG106" s="413"/>
      <c r="BH106" s="413"/>
      <c r="BI106" s="413"/>
      <c r="BJ106" s="413"/>
      <c r="BK106" s="413"/>
      <c r="BL106" s="413"/>
      <c r="BM106" s="413"/>
      <c r="BN106" s="413"/>
      <c r="BO106" s="413"/>
      <c r="BP106" s="413"/>
      <c r="BQ106" s="413"/>
      <c r="BR106" s="413"/>
      <c r="BS106" s="413"/>
      <c r="BT106" s="413"/>
      <c r="BU106" s="413"/>
      <c r="BV106" s="413"/>
      <c r="BW106" s="413"/>
      <c r="BX106" s="413"/>
      <c r="BY106" s="413"/>
      <c r="BZ106" s="413"/>
      <c r="CA106" s="413"/>
      <c r="CB106" s="413"/>
      <c r="CC106" s="413"/>
      <c r="CD106" s="413"/>
      <c r="CE106" s="413"/>
      <c r="CF106" s="413"/>
      <c r="CG106" s="413"/>
      <c r="CH106" s="413"/>
      <c r="CI106" s="413"/>
      <c r="CJ106" s="413"/>
      <c r="CK106" s="413"/>
      <c r="CL106" s="413"/>
      <c r="CM106" s="413"/>
      <c r="CN106" s="413"/>
      <c r="CO106" s="413"/>
      <c r="CP106" s="413"/>
      <c r="CQ106" s="413"/>
      <c r="CR106" s="413"/>
      <c r="CS106" s="413"/>
      <c r="CT106" s="413"/>
    </row>
    <row r="107" spans="1:98" ht="15.75" thickBot="1">
      <c r="A107" s="830" t="s">
        <v>812</v>
      </c>
      <c r="B107" s="831"/>
      <c r="C107" s="832"/>
      <c r="D107" s="671">
        <f t="shared" ref="D107:Z107" si="101">IF(OR(D3="",D$12="",D$12="non"),0,IF(D$12="oui",INDEX(taux_volet,MATCH(D3,volets_taux,0),5)))</f>
        <v>0</v>
      </c>
      <c r="E107" s="671">
        <f t="shared" si="101"/>
        <v>0</v>
      </c>
      <c r="F107" s="671">
        <f t="shared" si="101"/>
        <v>0</v>
      </c>
      <c r="G107" s="671">
        <f t="shared" si="101"/>
        <v>0</v>
      </c>
      <c r="H107" s="671">
        <f t="shared" si="101"/>
        <v>0</v>
      </c>
      <c r="I107" s="671">
        <f t="shared" si="101"/>
        <v>0</v>
      </c>
      <c r="J107" s="671">
        <f t="shared" si="101"/>
        <v>0</v>
      </c>
      <c r="K107" s="671">
        <f t="shared" si="101"/>
        <v>0</v>
      </c>
      <c r="L107" s="671">
        <f t="shared" si="101"/>
        <v>0</v>
      </c>
      <c r="M107" s="671">
        <f t="shared" si="101"/>
        <v>0</v>
      </c>
      <c r="N107" s="671">
        <f t="shared" si="101"/>
        <v>0</v>
      </c>
      <c r="O107" s="671">
        <f t="shared" si="101"/>
        <v>0</v>
      </c>
      <c r="P107" s="671">
        <f t="shared" si="101"/>
        <v>0</v>
      </c>
      <c r="Q107" s="671">
        <f t="shared" si="101"/>
        <v>0</v>
      </c>
      <c r="R107" s="671">
        <f t="shared" si="101"/>
        <v>0</v>
      </c>
      <c r="S107" s="671">
        <f t="shared" si="101"/>
        <v>0</v>
      </c>
      <c r="T107" s="671">
        <f t="shared" si="101"/>
        <v>0</v>
      </c>
      <c r="U107" s="671">
        <f t="shared" si="101"/>
        <v>0</v>
      </c>
      <c r="V107" s="671">
        <f t="shared" si="101"/>
        <v>0</v>
      </c>
      <c r="W107" s="671">
        <f t="shared" si="101"/>
        <v>0</v>
      </c>
      <c r="X107" s="671">
        <f t="shared" si="101"/>
        <v>0</v>
      </c>
      <c r="Y107" s="671">
        <f t="shared" si="101"/>
        <v>0</v>
      </c>
      <c r="Z107" s="671">
        <f t="shared" si="101"/>
        <v>0</v>
      </c>
      <c r="AA107" s="670"/>
      <c r="AB107" s="605">
        <f t="shared" si="94"/>
        <v>0</v>
      </c>
      <c r="AC107" s="613"/>
      <c r="AD107" s="614"/>
      <c r="AE107" s="615"/>
      <c r="AF107" s="413"/>
      <c r="AG107" s="413"/>
      <c r="AH107" s="413"/>
      <c r="AI107" s="413"/>
      <c r="AJ107" s="413"/>
      <c r="AK107" s="413"/>
      <c r="AL107" s="413"/>
      <c r="AM107" s="413"/>
      <c r="AN107" s="413"/>
      <c r="AO107" s="413"/>
      <c r="AP107" s="413"/>
      <c r="AQ107" s="413"/>
      <c r="AR107" s="413"/>
      <c r="AS107" s="413"/>
      <c r="AT107" s="413"/>
      <c r="AU107" s="413"/>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row>
    <row r="108" spans="1:98" ht="15.75" thickBot="1">
      <c r="A108" s="818" t="s">
        <v>1125</v>
      </c>
      <c r="B108" s="819"/>
      <c r="C108" s="820"/>
      <c r="D108" s="672">
        <f t="shared" ref="D108:Z108" si="102">IF(AND(D17=0, D4&lt;&gt;5),0,MIN(SUM(D104:D107),100))</f>
        <v>0</v>
      </c>
      <c r="E108" s="673">
        <f t="shared" si="102"/>
        <v>0</v>
      </c>
      <c r="F108" s="673">
        <f t="shared" si="102"/>
        <v>0</v>
      </c>
      <c r="G108" s="673">
        <f t="shared" si="102"/>
        <v>0</v>
      </c>
      <c r="H108" s="673">
        <f t="shared" si="102"/>
        <v>0</v>
      </c>
      <c r="I108" s="673">
        <f t="shared" si="102"/>
        <v>0</v>
      </c>
      <c r="J108" s="673">
        <f t="shared" si="102"/>
        <v>0</v>
      </c>
      <c r="K108" s="673">
        <f t="shared" si="102"/>
        <v>0</v>
      </c>
      <c r="L108" s="673">
        <f t="shared" si="102"/>
        <v>0</v>
      </c>
      <c r="M108" s="673">
        <f t="shared" si="102"/>
        <v>0</v>
      </c>
      <c r="N108" s="673">
        <f t="shared" si="102"/>
        <v>0</v>
      </c>
      <c r="O108" s="673">
        <f t="shared" si="102"/>
        <v>0</v>
      </c>
      <c r="P108" s="673">
        <f t="shared" si="102"/>
        <v>0</v>
      </c>
      <c r="Q108" s="673">
        <f t="shared" si="102"/>
        <v>0</v>
      </c>
      <c r="R108" s="673">
        <f t="shared" si="102"/>
        <v>0</v>
      </c>
      <c r="S108" s="673">
        <f t="shared" si="102"/>
        <v>0</v>
      </c>
      <c r="T108" s="673">
        <f t="shared" si="102"/>
        <v>0</v>
      </c>
      <c r="U108" s="673">
        <f t="shared" si="102"/>
        <v>0</v>
      </c>
      <c r="V108" s="673">
        <f t="shared" si="102"/>
        <v>0</v>
      </c>
      <c r="W108" s="673">
        <f t="shared" si="102"/>
        <v>0</v>
      </c>
      <c r="X108" s="673">
        <f t="shared" si="102"/>
        <v>0</v>
      </c>
      <c r="Y108" s="673">
        <f t="shared" si="102"/>
        <v>0</v>
      </c>
      <c r="Z108" s="674">
        <f t="shared" si="102"/>
        <v>0</v>
      </c>
      <c r="AA108" s="670"/>
      <c r="AB108" s="605">
        <f t="shared" si="94"/>
        <v>0</v>
      </c>
      <c r="AC108" s="613"/>
      <c r="AD108" s="614"/>
      <c r="AE108" s="615"/>
      <c r="AF108" s="413"/>
      <c r="AG108" s="413"/>
      <c r="AH108" s="413"/>
      <c r="AI108" s="413"/>
      <c r="AJ108" s="413"/>
      <c r="AK108" s="413"/>
      <c r="AL108" s="413"/>
      <c r="AM108" s="413"/>
      <c r="AN108" s="413"/>
      <c r="AO108" s="413"/>
      <c r="AP108" s="413"/>
      <c r="AQ108" s="413"/>
      <c r="AR108" s="413"/>
      <c r="AS108" s="413"/>
      <c r="AT108" s="413"/>
      <c r="AU108" s="413"/>
      <c r="AV108" s="413"/>
      <c r="AW108" s="413"/>
      <c r="AX108" s="413"/>
      <c r="AY108" s="413"/>
      <c r="AZ108" s="413"/>
      <c r="BA108" s="413"/>
      <c r="BB108" s="413"/>
      <c r="BC108" s="413"/>
      <c r="BD108" s="413"/>
      <c r="BE108" s="413"/>
      <c r="BF108" s="413"/>
      <c r="BG108" s="413"/>
      <c r="BH108" s="413"/>
      <c r="BI108" s="413"/>
      <c r="BJ108" s="413"/>
      <c r="BK108" s="413"/>
      <c r="BL108" s="413"/>
      <c r="BM108" s="413"/>
      <c r="BN108" s="413"/>
      <c r="BO108" s="413"/>
      <c r="BP108" s="413"/>
      <c r="BQ108" s="413"/>
      <c r="BR108" s="413"/>
      <c r="BS108" s="413"/>
      <c r="BT108" s="413"/>
      <c r="BU108" s="413"/>
      <c r="BV108" s="413"/>
      <c r="BW108" s="413"/>
      <c r="BX108" s="413"/>
      <c r="BY108" s="413"/>
      <c r="BZ108" s="413"/>
      <c r="CA108" s="413"/>
      <c r="CB108" s="413"/>
      <c r="CC108" s="413"/>
      <c r="CD108" s="413"/>
      <c r="CE108" s="413"/>
      <c r="CF108" s="413"/>
      <c r="CG108" s="413"/>
      <c r="CH108" s="413"/>
      <c r="CI108" s="413"/>
      <c r="CJ108" s="413"/>
      <c r="CK108" s="413"/>
      <c r="CL108" s="413"/>
      <c r="CM108" s="413"/>
      <c r="CN108" s="413"/>
      <c r="CO108" s="413"/>
      <c r="CP108" s="413"/>
      <c r="CQ108" s="413"/>
      <c r="CR108" s="413"/>
      <c r="CS108" s="413"/>
      <c r="CT108" s="413"/>
    </row>
    <row r="109" spans="1:98" ht="15.75" thickBot="1">
      <c r="A109" s="821" t="s">
        <v>83</v>
      </c>
      <c r="B109" s="822"/>
      <c r="C109" s="823"/>
      <c r="D109" s="675">
        <f>D108*D103</f>
        <v>0</v>
      </c>
      <c r="E109" s="676">
        <f t="shared" ref="E109:Z109" si="103">E108*E103</f>
        <v>0</v>
      </c>
      <c r="F109" s="676">
        <f t="shared" si="103"/>
        <v>0</v>
      </c>
      <c r="G109" s="676">
        <f t="shared" si="103"/>
        <v>0</v>
      </c>
      <c r="H109" s="676">
        <f t="shared" si="103"/>
        <v>0</v>
      </c>
      <c r="I109" s="676">
        <f t="shared" si="103"/>
        <v>0</v>
      </c>
      <c r="J109" s="676">
        <f t="shared" si="103"/>
        <v>0</v>
      </c>
      <c r="K109" s="676">
        <f t="shared" si="103"/>
        <v>0</v>
      </c>
      <c r="L109" s="676">
        <f t="shared" si="103"/>
        <v>0</v>
      </c>
      <c r="M109" s="676">
        <f t="shared" si="103"/>
        <v>0</v>
      </c>
      <c r="N109" s="676">
        <f t="shared" si="103"/>
        <v>0</v>
      </c>
      <c r="O109" s="676">
        <f t="shared" si="103"/>
        <v>0</v>
      </c>
      <c r="P109" s="676">
        <f t="shared" si="103"/>
        <v>0</v>
      </c>
      <c r="Q109" s="676">
        <f t="shared" si="103"/>
        <v>0</v>
      </c>
      <c r="R109" s="676">
        <f t="shared" si="103"/>
        <v>0</v>
      </c>
      <c r="S109" s="676">
        <f t="shared" si="103"/>
        <v>0</v>
      </c>
      <c r="T109" s="676">
        <f t="shared" si="103"/>
        <v>0</v>
      </c>
      <c r="U109" s="676">
        <f t="shared" si="103"/>
        <v>0</v>
      </c>
      <c r="V109" s="676">
        <f t="shared" si="103"/>
        <v>0</v>
      </c>
      <c r="W109" s="676">
        <f t="shared" si="103"/>
        <v>0</v>
      </c>
      <c r="X109" s="676">
        <f t="shared" si="103"/>
        <v>0</v>
      </c>
      <c r="Y109" s="676">
        <f t="shared" si="103"/>
        <v>0</v>
      </c>
      <c r="Z109" s="677">
        <f t="shared" si="103"/>
        <v>0</v>
      </c>
      <c r="AA109" s="678"/>
      <c r="AB109" s="605">
        <f t="shared" si="94"/>
        <v>0</v>
      </c>
      <c r="AC109" s="613"/>
      <c r="AD109" s="614"/>
      <c r="AE109" s="615"/>
      <c r="AF109" s="413"/>
      <c r="AG109" s="413"/>
      <c r="AH109" s="413"/>
      <c r="AI109" s="413"/>
      <c r="AJ109" s="413"/>
      <c r="AK109" s="413"/>
      <c r="AL109" s="413"/>
      <c r="AM109" s="413"/>
      <c r="AN109" s="413"/>
      <c r="AO109" s="413"/>
      <c r="AP109" s="413"/>
      <c r="AQ109" s="413"/>
      <c r="AR109" s="413"/>
      <c r="AS109" s="413"/>
      <c r="AT109" s="413"/>
      <c r="AU109" s="413"/>
      <c r="AV109" s="413"/>
      <c r="AW109" s="413"/>
      <c r="AX109" s="413"/>
      <c r="AY109" s="413"/>
      <c r="AZ109" s="413"/>
      <c r="BA109" s="413"/>
      <c r="BB109" s="413"/>
      <c r="BC109" s="413"/>
      <c r="BD109" s="413"/>
      <c r="BE109" s="413"/>
      <c r="BF109" s="413"/>
      <c r="BG109" s="413"/>
      <c r="BH109" s="413"/>
      <c r="BI109" s="413"/>
      <c r="BJ109" s="413"/>
      <c r="BK109" s="413"/>
      <c r="BL109" s="413"/>
      <c r="BM109" s="413"/>
      <c r="BN109" s="413"/>
      <c r="BO109" s="413"/>
      <c r="BP109" s="413"/>
      <c r="BQ109" s="413"/>
      <c r="BR109" s="413"/>
      <c r="BS109" s="413"/>
      <c r="BT109" s="413"/>
      <c r="BU109" s="413"/>
      <c r="BV109" s="413"/>
      <c r="BW109" s="413"/>
      <c r="BX109" s="413"/>
      <c r="BY109" s="413"/>
      <c r="BZ109" s="413"/>
      <c r="CA109" s="413"/>
      <c r="CB109" s="413"/>
      <c r="CC109" s="413"/>
      <c r="CD109" s="413"/>
      <c r="CE109" s="413"/>
      <c r="CF109" s="413"/>
      <c r="CG109" s="413"/>
      <c r="CH109" s="413"/>
      <c r="CI109" s="413"/>
      <c r="CJ109" s="413"/>
      <c r="CK109" s="413"/>
      <c r="CL109" s="413"/>
      <c r="CM109" s="413"/>
      <c r="CN109" s="413"/>
      <c r="CO109" s="413"/>
      <c r="CP109" s="413"/>
      <c r="CQ109" s="413"/>
      <c r="CR109" s="413"/>
      <c r="CS109" s="413"/>
      <c r="CT109" s="413"/>
    </row>
    <row r="110" spans="1:98" ht="15.75" thickBot="1">
      <c r="A110" s="824" t="s">
        <v>84</v>
      </c>
      <c r="B110" s="825"/>
      <c r="C110" s="826"/>
      <c r="D110" s="679">
        <f>D103-D109</f>
        <v>0</v>
      </c>
      <c r="E110" s="680">
        <f>E103-E109</f>
        <v>0</v>
      </c>
      <c r="F110" s="680">
        <f t="shared" ref="F110:Z110" si="104">F103-F109</f>
        <v>0</v>
      </c>
      <c r="G110" s="680">
        <f t="shared" si="104"/>
        <v>0</v>
      </c>
      <c r="H110" s="680">
        <f t="shared" si="104"/>
        <v>0</v>
      </c>
      <c r="I110" s="680">
        <f t="shared" si="104"/>
        <v>0</v>
      </c>
      <c r="J110" s="680">
        <f t="shared" si="104"/>
        <v>0</v>
      </c>
      <c r="K110" s="680">
        <f t="shared" si="104"/>
        <v>0</v>
      </c>
      <c r="L110" s="680">
        <f t="shared" si="104"/>
        <v>0</v>
      </c>
      <c r="M110" s="680">
        <f t="shared" si="104"/>
        <v>0</v>
      </c>
      <c r="N110" s="680">
        <f t="shared" si="104"/>
        <v>0</v>
      </c>
      <c r="O110" s="680">
        <f t="shared" si="104"/>
        <v>0</v>
      </c>
      <c r="P110" s="680">
        <f t="shared" si="104"/>
        <v>0</v>
      </c>
      <c r="Q110" s="680">
        <f t="shared" si="104"/>
        <v>0</v>
      </c>
      <c r="R110" s="680">
        <f t="shared" si="104"/>
        <v>0</v>
      </c>
      <c r="S110" s="680">
        <f t="shared" si="104"/>
        <v>0</v>
      </c>
      <c r="T110" s="680">
        <f t="shared" si="104"/>
        <v>0</v>
      </c>
      <c r="U110" s="680">
        <f t="shared" si="104"/>
        <v>0</v>
      </c>
      <c r="V110" s="680">
        <f t="shared" si="104"/>
        <v>0</v>
      </c>
      <c r="W110" s="680">
        <f t="shared" si="104"/>
        <v>0</v>
      </c>
      <c r="X110" s="680">
        <f t="shared" si="104"/>
        <v>0</v>
      </c>
      <c r="Y110" s="680">
        <f t="shared" si="104"/>
        <v>0</v>
      </c>
      <c r="Z110" s="681">
        <f t="shared" si="104"/>
        <v>0</v>
      </c>
      <c r="AA110" s="682"/>
      <c r="AB110" s="605">
        <f t="shared" si="94"/>
        <v>0</v>
      </c>
      <c r="AC110" s="613"/>
      <c r="AD110" s="614"/>
      <c r="AE110" s="615"/>
      <c r="AF110" s="413"/>
      <c r="AG110" s="413"/>
      <c r="AH110" s="413"/>
      <c r="AI110" s="413"/>
      <c r="AJ110" s="413"/>
      <c r="AK110" s="413"/>
      <c r="AL110" s="413"/>
      <c r="AM110" s="413"/>
      <c r="AN110" s="413"/>
      <c r="AO110" s="413"/>
      <c r="AP110" s="413"/>
      <c r="AQ110" s="413"/>
      <c r="AR110" s="413"/>
      <c r="AS110" s="413"/>
      <c r="AT110" s="413"/>
      <c r="AU110" s="413"/>
      <c r="AV110" s="413"/>
      <c r="AW110" s="413"/>
      <c r="AX110" s="413"/>
      <c r="AY110" s="413"/>
      <c r="AZ110" s="413"/>
      <c r="BA110" s="413"/>
      <c r="BB110" s="413"/>
      <c r="BC110" s="413"/>
      <c r="BD110" s="413"/>
      <c r="BE110" s="413"/>
      <c r="BF110" s="413"/>
      <c r="BG110" s="413"/>
      <c r="BH110" s="413"/>
      <c r="BI110" s="413"/>
      <c r="BJ110" s="413"/>
      <c r="BK110" s="413"/>
      <c r="BL110" s="413"/>
      <c r="BM110" s="413"/>
      <c r="BN110" s="413"/>
      <c r="BO110" s="413"/>
      <c r="BP110" s="413"/>
      <c r="BQ110" s="413"/>
      <c r="BR110" s="413"/>
      <c r="BS110" s="413"/>
      <c r="BT110" s="413"/>
      <c r="BU110" s="413"/>
      <c r="BV110" s="413"/>
      <c r="BW110" s="413"/>
      <c r="BX110" s="413"/>
      <c r="BY110" s="413"/>
      <c r="BZ110" s="413"/>
      <c r="CA110" s="413"/>
      <c r="CB110" s="413"/>
      <c r="CC110" s="413"/>
      <c r="CD110" s="413"/>
      <c r="CE110" s="413"/>
      <c r="CF110" s="413"/>
      <c r="CG110" s="413"/>
      <c r="CH110" s="413"/>
      <c r="CI110" s="413"/>
      <c r="CJ110" s="413"/>
      <c r="CK110" s="413"/>
      <c r="CL110" s="413"/>
      <c r="CM110" s="413"/>
      <c r="CN110" s="413"/>
      <c r="CO110" s="413"/>
      <c r="CP110" s="413"/>
      <c r="CQ110" s="413"/>
      <c r="CR110" s="413"/>
      <c r="CS110" s="413"/>
      <c r="CT110" s="413"/>
    </row>
    <row r="111" spans="1:98">
      <c r="A111" s="827" t="s">
        <v>85</v>
      </c>
      <c r="B111" s="828"/>
      <c r="C111" s="829"/>
      <c r="D111" s="683">
        <f>AB109</f>
        <v>0</v>
      </c>
      <c r="E111" s="684"/>
      <c r="F111" s="684"/>
      <c r="G111" s="684"/>
      <c r="H111" s="684"/>
      <c r="I111" s="684"/>
      <c r="J111" s="684"/>
      <c r="K111" s="684"/>
      <c r="L111" s="684"/>
      <c r="M111" s="684"/>
      <c r="N111" s="684"/>
      <c r="O111" s="684"/>
      <c r="P111" s="684"/>
      <c r="Q111" s="684"/>
      <c r="R111" s="684"/>
      <c r="S111" s="684"/>
      <c r="T111" s="684"/>
      <c r="U111" s="684"/>
      <c r="V111" s="684"/>
      <c r="W111" s="684"/>
      <c r="X111" s="684"/>
      <c r="Y111" s="684"/>
      <c r="Z111" s="684"/>
      <c r="AA111" s="684"/>
      <c r="AB111" s="685"/>
      <c r="AC111" s="686"/>
      <c r="AD111" s="686"/>
      <c r="AE111" s="686"/>
      <c r="AF111" s="413"/>
      <c r="AG111" s="413"/>
      <c r="AH111" s="413"/>
      <c r="AI111" s="413"/>
      <c r="AJ111" s="413"/>
      <c r="AK111" s="413"/>
      <c r="AL111" s="413"/>
      <c r="AM111" s="413"/>
      <c r="AN111" s="413"/>
      <c r="AO111" s="413"/>
      <c r="AP111" s="413"/>
      <c r="AQ111" s="413"/>
      <c r="AR111" s="413"/>
      <c r="AS111" s="413"/>
      <c r="AT111" s="413"/>
      <c r="AU111" s="413"/>
      <c r="AV111" s="413"/>
      <c r="AW111" s="413"/>
      <c r="AX111" s="413"/>
      <c r="AY111" s="413"/>
      <c r="AZ111" s="413"/>
      <c r="BA111" s="413"/>
      <c r="BB111" s="413"/>
      <c r="BC111" s="413"/>
      <c r="BD111" s="413"/>
      <c r="BE111" s="413"/>
      <c r="BF111" s="413"/>
      <c r="BG111" s="413"/>
      <c r="BH111" s="413"/>
      <c r="BI111" s="413"/>
      <c r="BJ111" s="413"/>
      <c r="BK111" s="413"/>
      <c r="BL111" s="413"/>
      <c r="BM111" s="413"/>
      <c r="BN111" s="413"/>
      <c r="BO111" s="413"/>
      <c r="BP111" s="413"/>
      <c r="BQ111" s="413"/>
      <c r="BR111" s="413"/>
      <c r="BS111" s="413"/>
      <c r="BT111" s="413"/>
      <c r="BU111" s="413"/>
      <c r="BV111" s="413"/>
      <c r="BW111" s="413"/>
      <c r="BX111" s="413"/>
      <c r="BY111" s="413"/>
      <c r="BZ111" s="413"/>
      <c r="CA111" s="413"/>
      <c r="CB111" s="413"/>
      <c r="CC111" s="413"/>
      <c r="CD111" s="413"/>
      <c r="CE111" s="413"/>
      <c r="CF111" s="413"/>
      <c r="CG111" s="413"/>
      <c r="CH111" s="413"/>
      <c r="CI111" s="413"/>
      <c r="CJ111" s="413"/>
      <c r="CK111" s="413"/>
      <c r="CL111" s="413"/>
      <c r="CM111" s="413"/>
      <c r="CN111" s="413"/>
      <c r="CO111" s="413"/>
      <c r="CP111" s="413"/>
      <c r="CQ111" s="413"/>
      <c r="CR111" s="413"/>
      <c r="CS111" s="413"/>
      <c r="CT111" s="413"/>
    </row>
    <row r="112" spans="1:98" ht="15.75" thickBot="1">
      <c r="A112" s="798" t="s">
        <v>86</v>
      </c>
      <c r="B112" s="799"/>
      <c r="C112" s="800"/>
      <c r="D112" s="687">
        <f>AB110</f>
        <v>0</v>
      </c>
      <c r="E112" s="684"/>
      <c r="F112" s="684"/>
      <c r="G112" s="684"/>
      <c r="H112" s="684"/>
      <c r="I112" s="684"/>
      <c r="J112" s="684"/>
      <c r="K112" s="684"/>
      <c r="L112" s="684"/>
      <c r="M112" s="684"/>
      <c r="N112" s="684"/>
      <c r="O112" s="684"/>
      <c r="P112" s="684"/>
      <c r="Q112" s="684"/>
      <c r="R112" s="684"/>
      <c r="S112" s="684"/>
      <c r="T112" s="684"/>
      <c r="U112" s="684"/>
      <c r="V112" s="684"/>
      <c r="W112" s="684"/>
      <c r="X112" s="684"/>
      <c r="Y112" s="684"/>
      <c r="Z112" s="684"/>
      <c r="AA112" s="684"/>
      <c r="AB112" s="685"/>
      <c r="AC112" s="686"/>
      <c r="AD112" s="686"/>
      <c r="AE112" s="686"/>
      <c r="AF112" s="413"/>
      <c r="AG112" s="413"/>
      <c r="AH112" s="413"/>
      <c r="AI112" s="413"/>
      <c r="AJ112" s="413"/>
      <c r="AK112" s="413"/>
      <c r="AL112" s="413"/>
      <c r="AM112" s="413"/>
      <c r="AN112" s="413"/>
      <c r="AO112" s="413"/>
      <c r="AP112" s="413"/>
      <c r="AQ112" s="413"/>
      <c r="AR112" s="413"/>
      <c r="AS112" s="413"/>
      <c r="AT112" s="413"/>
      <c r="AU112" s="413"/>
      <c r="AV112" s="413"/>
      <c r="AW112" s="413"/>
      <c r="AX112" s="413"/>
      <c r="AY112" s="413"/>
      <c r="AZ112" s="413"/>
      <c r="BA112" s="413"/>
      <c r="BB112" s="413"/>
      <c r="BC112" s="413"/>
      <c r="BD112" s="413"/>
      <c r="BE112" s="413"/>
      <c r="BF112" s="413"/>
      <c r="BG112" s="413"/>
      <c r="BH112" s="413"/>
      <c r="BI112" s="413"/>
      <c r="BJ112" s="413"/>
      <c r="BK112" s="413"/>
      <c r="BL112" s="413"/>
      <c r="BM112" s="413"/>
      <c r="BN112" s="413"/>
      <c r="BO112" s="413"/>
      <c r="BP112" s="413"/>
      <c r="BQ112" s="413"/>
      <c r="BR112" s="413"/>
      <c r="BS112" s="413"/>
      <c r="BT112" s="413"/>
      <c r="BU112" s="413"/>
      <c r="BV112" s="413"/>
      <c r="BW112" s="413"/>
      <c r="BX112" s="413"/>
      <c r="BY112" s="413"/>
      <c r="BZ112" s="413"/>
      <c r="CA112" s="413"/>
      <c r="CB112" s="413"/>
      <c r="CC112" s="413"/>
      <c r="CD112" s="413"/>
      <c r="CE112" s="413"/>
      <c r="CF112" s="413"/>
      <c r="CG112" s="413"/>
      <c r="CH112" s="413"/>
      <c r="CI112" s="413"/>
      <c r="CJ112" s="413"/>
      <c r="CK112" s="413"/>
      <c r="CL112" s="413"/>
      <c r="CM112" s="413"/>
      <c r="CN112" s="413"/>
      <c r="CO112" s="413"/>
      <c r="CP112" s="413"/>
      <c r="CQ112" s="413"/>
      <c r="CR112" s="413"/>
      <c r="CS112" s="413"/>
      <c r="CT112" s="413"/>
    </row>
    <row r="113" spans="1:98" ht="15.75" thickBot="1">
      <c r="A113" s="413"/>
      <c r="B113" s="413"/>
      <c r="C113" s="413"/>
      <c r="D113" s="413"/>
      <c r="E113" s="413"/>
      <c r="F113" s="413"/>
      <c r="G113" s="413"/>
      <c r="H113" s="413"/>
      <c r="I113" s="413"/>
      <c r="J113" s="413"/>
      <c r="K113" s="413"/>
      <c r="L113" s="413"/>
      <c r="M113" s="413"/>
      <c r="N113" s="413"/>
      <c r="O113" s="413"/>
      <c r="P113" s="413"/>
      <c r="Q113" s="413"/>
      <c r="R113" s="413"/>
      <c r="S113" s="413"/>
      <c r="T113" s="413"/>
      <c r="U113" s="413"/>
      <c r="V113" s="413"/>
      <c r="W113" s="413"/>
      <c r="X113" s="413"/>
      <c r="Y113" s="413"/>
      <c r="Z113" s="413"/>
      <c r="AA113" s="413"/>
      <c r="AB113" s="413"/>
      <c r="AC113" s="413"/>
      <c r="AD113" s="413"/>
      <c r="AE113" s="413"/>
      <c r="AF113" s="413"/>
      <c r="AG113" s="413"/>
      <c r="AH113" s="413"/>
      <c r="AI113" s="413"/>
      <c r="AJ113" s="413"/>
      <c r="AK113" s="413"/>
      <c r="AL113" s="413"/>
      <c r="AM113" s="413"/>
      <c r="AN113" s="413"/>
      <c r="AO113" s="413"/>
      <c r="AP113" s="413"/>
      <c r="AQ113" s="413"/>
      <c r="AR113" s="413"/>
      <c r="AS113" s="413"/>
      <c r="AT113" s="413"/>
      <c r="AU113" s="413"/>
      <c r="AV113" s="413"/>
      <c r="AW113" s="413"/>
      <c r="AX113" s="413"/>
      <c r="AY113" s="413"/>
      <c r="AZ113" s="413"/>
      <c r="BA113" s="413"/>
      <c r="BB113" s="413"/>
      <c r="BC113" s="413"/>
      <c r="BD113" s="413"/>
      <c r="BE113" s="413"/>
      <c r="BF113" s="413"/>
      <c r="BG113" s="413"/>
      <c r="BH113" s="413"/>
      <c r="BI113" s="413"/>
      <c r="BJ113" s="413"/>
      <c r="BK113" s="413"/>
      <c r="BL113" s="413"/>
      <c r="BM113" s="413"/>
      <c r="BN113" s="413"/>
      <c r="BO113" s="413"/>
      <c r="BP113" s="413"/>
      <c r="BQ113" s="413"/>
      <c r="BR113" s="413"/>
      <c r="BS113" s="413"/>
      <c r="BT113" s="413"/>
      <c r="BU113" s="413"/>
      <c r="BV113" s="413"/>
      <c r="BW113" s="413"/>
      <c r="BX113" s="413"/>
      <c r="BY113" s="413"/>
      <c r="BZ113" s="413"/>
      <c r="CA113" s="413"/>
      <c r="CB113" s="413"/>
      <c r="CC113" s="413"/>
      <c r="CD113" s="413"/>
      <c r="CE113" s="413"/>
      <c r="CF113" s="413"/>
      <c r="CG113" s="413"/>
      <c r="CH113" s="413"/>
      <c r="CI113" s="413"/>
      <c r="CJ113" s="413"/>
      <c r="CK113" s="413"/>
      <c r="CL113" s="413"/>
      <c r="CM113" s="413"/>
      <c r="CN113" s="413"/>
      <c r="CO113" s="413"/>
      <c r="CP113" s="413"/>
      <c r="CQ113" s="413"/>
      <c r="CR113" s="413"/>
      <c r="CS113" s="413"/>
      <c r="CT113" s="413"/>
    </row>
    <row r="114" spans="1:98" ht="18.75" thickBot="1">
      <c r="A114" s="801" t="s">
        <v>87</v>
      </c>
      <c r="B114" s="802"/>
      <c r="C114" s="802"/>
      <c r="D114" s="802"/>
      <c r="E114" s="802"/>
      <c r="F114" s="802"/>
      <c r="G114" s="803"/>
      <c r="H114" s="413"/>
      <c r="I114" s="413"/>
      <c r="J114" s="413"/>
      <c r="K114" s="413"/>
      <c r="L114" s="413"/>
      <c r="M114" s="413"/>
      <c r="N114" s="413"/>
      <c r="O114" s="413"/>
      <c r="P114" s="413"/>
      <c r="Q114" s="413"/>
      <c r="R114" s="413"/>
      <c r="S114" s="413"/>
      <c r="T114" s="413"/>
      <c r="U114" s="413"/>
      <c r="V114" s="413"/>
      <c r="W114" s="413"/>
      <c r="X114" s="413"/>
      <c r="Y114" s="413"/>
      <c r="Z114" s="413"/>
      <c r="AA114" s="413"/>
      <c r="AB114" s="413"/>
      <c r="AC114" s="413"/>
      <c r="AD114" s="413"/>
      <c r="AE114" s="413"/>
      <c r="AF114" s="413"/>
      <c r="AG114" s="413"/>
      <c r="AH114" s="413"/>
      <c r="AI114" s="413"/>
      <c r="AJ114" s="413"/>
      <c r="AK114" s="413"/>
      <c r="AL114" s="413"/>
      <c r="AM114" s="413"/>
      <c r="AN114" s="413"/>
      <c r="AO114" s="413"/>
      <c r="AP114" s="413"/>
      <c r="AQ114" s="413"/>
      <c r="AR114" s="413"/>
      <c r="AS114" s="413"/>
      <c r="AT114" s="413"/>
      <c r="AU114" s="413"/>
      <c r="AV114" s="413"/>
      <c r="AW114" s="413"/>
      <c r="AX114" s="413"/>
      <c r="AY114" s="413"/>
      <c r="AZ114" s="413"/>
      <c r="BA114" s="413"/>
      <c r="BB114" s="413"/>
      <c r="BC114" s="413"/>
      <c r="BD114" s="413"/>
      <c r="BE114" s="413"/>
      <c r="BF114" s="413"/>
      <c r="BG114" s="413"/>
      <c r="BH114" s="413"/>
      <c r="BI114" s="413"/>
      <c r="BJ114" s="413"/>
      <c r="BK114" s="413"/>
      <c r="BL114" s="413"/>
      <c r="BM114" s="413"/>
      <c r="BN114" s="413"/>
      <c r="BO114" s="413"/>
      <c r="BP114" s="413"/>
      <c r="BQ114" s="413"/>
      <c r="BR114" s="413"/>
      <c r="BS114" s="413"/>
      <c r="BT114" s="413"/>
      <c r="BU114" s="413"/>
      <c r="BV114" s="413"/>
      <c r="BW114" s="413"/>
      <c r="BX114" s="413"/>
      <c r="BY114" s="413"/>
      <c r="BZ114" s="413"/>
      <c r="CA114" s="413"/>
      <c r="CB114" s="413"/>
      <c r="CC114" s="413"/>
      <c r="CD114" s="413"/>
      <c r="CE114" s="413"/>
      <c r="CF114" s="413"/>
      <c r="CG114" s="413"/>
      <c r="CH114" s="413"/>
      <c r="CI114" s="413"/>
      <c r="CJ114" s="413"/>
      <c r="CK114" s="413"/>
      <c r="CL114" s="413"/>
      <c r="CM114" s="413"/>
      <c r="CN114" s="413"/>
      <c r="CO114" s="413"/>
      <c r="CP114" s="413"/>
      <c r="CQ114" s="413"/>
      <c r="CR114" s="413"/>
      <c r="CS114" s="413"/>
      <c r="CT114" s="413"/>
    </row>
    <row r="115" spans="1:98" ht="15.75" thickBot="1">
      <c r="A115" s="413"/>
      <c r="B115" s="413"/>
      <c r="C115" s="413"/>
      <c r="D115" s="413"/>
      <c r="E115" s="413"/>
      <c r="F115" s="413"/>
      <c r="G115" s="413"/>
      <c r="H115" s="413"/>
      <c r="I115" s="413"/>
      <c r="J115" s="413"/>
      <c r="K115" s="413"/>
      <c r="L115" s="413"/>
      <c r="M115" s="413"/>
      <c r="N115" s="413"/>
      <c r="O115" s="413"/>
      <c r="P115" s="413"/>
      <c r="Q115" s="413"/>
      <c r="R115" s="413"/>
      <c r="S115" s="413"/>
      <c r="T115" s="413"/>
      <c r="U115" s="413"/>
      <c r="V115" s="413"/>
      <c r="W115" s="413"/>
      <c r="X115" s="413"/>
      <c r="Y115" s="413"/>
      <c r="Z115" s="413"/>
      <c r="AA115" s="413"/>
      <c r="AB115" s="413"/>
      <c r="AC115" s="413"/>
      <c r="AD115" s="413"/>
      <c r="AE115" s="413"/>
      <c r="AF115" s="413"/>
      <c r="AG115" s="413"/>
      <c r="AH115" s="413"/>
      <c r="AI115" s="413"/>
      <c r="AJ115" s="413"/>
      <c r="AK115" s="413"/>
      <c r="AL115" s="413"/>
      <c r="AM115" s="413"/>
      <c r="AN115" s="413"/>
      <c r="AO115" s="413"/>
      <c r="AP115" s="413"/>
      <c r="AQ115" s="413"/>
      <c r="AR115" s="413"/>
      <c r="AS115" s="413"/>
      <c r="AT115" s="413"/>
      <c r="AU115" s="413"/>
      <c r="AV115" s="413"/>
      <c r="AW115" s="413"/>
      <c r="AX115" s="413"/>
      <c r="AY115" s="413"/>
      <c r="AZ115" s="413"/>
      <c r="BA115" s="413"/>
      <c r="BB115" s="413"/>
      <c r="BC115" s="413"/>
      <c r="BD115" s="413"/>
      <c r="BE115" s="413"/>
      <c r="BF115" s="413"/>
      <c r="BG115" s="413"/>
      <c r="BH115" s="413"/>
      <c r="BI115" s="413"/>
      <c r="BJ115" s="413"/>
      <c r="BK115" s="413"/>
      <c r="BL115" s="413"/>
      <c r="BM115" s="413"/>
      <c r="BN115" s="413"/>
      <c r="BO115" s="413"/>
      <c r="BP115" s="413"/>
      <c r="BQ115" s="413"/>
      <c r="BR115" s="413"/>
      <c r="BS115" s="413"/>
      <c r="BT115" s="413"/>
      <c r="BU115" s="413"/>
      <c r="BV115" s="413"/>
      <c r="BW115" s="413"/>
      <c r="BX115" s="413"/>
      <c r="BY115" s="413"/>
      <c r="BZ115" s="413"/>
      <c r="CA115" s="413"/>
      <c r="CB115" s="413"/>
      <c r="CC115" s="413"/>
      <c r="CD115" s="413"/>
      <c r="CE115" s="413"/>
      <c r="CF115" s="413"/>
      <c r="CG115" s="413"/>
      <c r="CH115" s="413"/>
      <c r="CI115" s="413"/>
      <c r="CJ115" s="413"/>
      <c r="CK115" s="413"/>
      <c r="CL115" s="413"/>
      <c r="CM115" s="413"/>
      <c r="CN115" s="413"/>
      <c r="CO115" s="413"/>
      <c r="CP115" s="413"/>
      <c r="CQ115" s="413"/>
      <c r="CR115" s="413"/>
      <c r="CS115" s="413"/>
      <c r="CT115" s="413"/>
    </row>
    <row r="116" spans="1:98" ht="75">
      <c r="A116" s="804" t="s">
        <v>88</v>
      </c>
      <c r="B116" s="805"/>
      <c r="C116" s="806"/>
      <c r="D116" s="688" t="s">
        <v>821</v>
      </c>
      <c r="E116" s="688" t="s">
        <v>822</v>
      </c>
      <c r="F116" s="689" t="s">
        <v>92</v>
      </c>
      <c r="G116" s="688" t="s">
        <v>93</v>
      </c>
      <c r="H116" s="688" t="s">
        <v>94</v>
      </c>
      <c r="I116" s="688" t="s">
        <v>823</v>
      </c>
      <c r="J116" s="688" t="s">
        <v>824</v>
      </c>
      <c r="K116" s="688" t="s">
        <v>825</v>
      </c>
      <c r="L116" s="688"/>
      <c r="M116" s="690" t="s">
        <v>98</v>
      </c>
      <c r="N116" s="691" t="s">
        <v>99</v>
      </c>
      <c r="O116" s="413"/>
      <c r="P116" s="413"/>
      <c r="Q116" s="413"/>
      <c r="R116" s="413"/>
      <c r="S116" s="413"/>
      <c r="T116" s="413"/>
      <c r="U116" s="413"/>
      <c r="V116" s="413"/>
      <c r="W116" s="413"/>
      <c r="X116" s="413"/>
      <c r="Y116" s="413"/>
      <c r="Z116" s="413"/>
      <c r="AA116" s="413"/>
      <c r="AB116" s="413"/>
      <c r="AC116" s="413"/>
      <c r="AD116" s="413"/>
      <c r="AE116" s="413"/>
      <c r="AF116" s="413"/>
      <c r="AG116" s="413"/>
      <c r="AH116" s="413"/>
      <c r="AI116" s="413"/>
      <c r="AJ116" s="413"/>
      <c r="AK116" s="413"/>
      <c r="AL116" s="413"/>
      <c r="AM116" s="413"/>
      <c r="AN116" s="413"/>
      <c r="AO116" s="413"/>
      <c r="AP116" s="413"/>
      <c r="AQ116" s="413"/>
      <c r="AR116" s="413"/>
      <c r="AS116" s="413"/>
      <c r="AT116" s="413"/>
      <c r="AU116" s="413"/>
      <c r="AV116" s="413"/>
      <c r="AW116" s="413"/>
      <c r="AX116" s="413"/>
      <c r="AY116" s="413"/>
      <c r="AZ116" s="413"/>
      <c r="BA116" s="413"/>
      <c r="BB116" s="413"/>
      <c r="BC116" s="413"/>
      <c r="BD116" s="413"/>
      <c r="BE116" s="413"/>
      <c r="BF116" s="413"/>
      <c r="BG116" s="413"/>
      <c r="BH116" s="413"/>
      <c r="BI116" s="413"/>
      <c r="BJ116" s="413"/>
      <c r="BK116" s="413"/>
      <c r="BL116" s="413"/>
      <c r="BM116" s="413"/>
      <c r="BN116" s="413"/>
      <c r="BO116" s="413"/>
      <c r="BP116" s="413"/>
      <c r="BQ116" s="413"/>
      <c r="BR116" s="413"/>
      <c r="BS116" s="413"/>
      <c r="BT116" s="413"/>
      <c r="BU116" s="413"/>
      <c r="BV116" s="413"/>
      <c r="BW116" s="413"/>
      <c r="BX116" s="413"/>
      <c r="BY116" s="413"/>
      <c r="BZ116" s="413"/>
      <c r="CA116" s="413"/>
      <c r="CB116" s="413"/>
      <c r="CC116" s="413"/>
      <c r="CD116" s="413"/>
      <c r="CE116" s="413"/>
      <c r="CF116" s="413"/>
      <c r="CG116" s="413"/>
      <c r="CH116" s="413"/>
      <c r="CI116" s="413"/>
      <c r="CJ116" s="413"/>
      <c r="CK116" s="413"/>
      <c r="CL116" s="413"/>
      <c r="CM116" s="413"/>
      <c r="CN116" s="413"/>
      <c r="CO116" s="413"/>
      <c r="CP116" s="413"/>
      <c r="CQ116" s="413"/>
      <c r="CR116" s="413"/>
      <c r="CS116" s="413"/>
      <c r="CT116" s="413"/>
    </row>
    <row r="117" spans="1:98" ht="15.75" thickBot="1">
      <c r="A117" s="807" t="s">
        <v>100</v>
      </c>
      <c r="B117" s="808"/>
      <c r="C117" s="809"/>
      <c r="D117" s="692" t="s">
        <v>101</v>
      </c>
      <c r="E117" s="692" t="s">
        <v>102</v>
      </c>
      <c r="F117" s="692" t="s">
        <v>103</v>
      </c>
      <c r="G117" s="692" t="s">
        <v>105</v>
      </c>
      <c r="H117" s="692" t="s">
        <v>106</v>
      </c>
      <c r="I117" s="692" t="s">
        <v>107</v>
      </c>
      <c r="J117" s="692" t="s">
        <v>108</v>
      </c>
      <c r="K117" s="692" t="s">
        <v>803</v>
      </c>
      <c r="L117" s="693"/>
      <c r="M117" s="694"/>
      <c r="N117" s="695"/>
      <c r="O117" s="413"/>
      <c r="P117" s="413"/>
      <c r="Q117" s="413"/>
      <c r="R117" s="685"/>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413"/>
      <c r="AN117" s="413"/>
      <c r="AO117" s="413"/>
      <c r="AP117" s="413"/>
      <c r="AQ117" s="413"/>
      <c r="AR117" s="413"/>
      <c r="AS117" s="413"/>
      <c r="AT117" s="413"/>
      <c r="AU117" s="413"/>
      <c r="AV117" s="413"/>
      <c r="AW117" s="413"/>
      <c r="AX117" s="413"/>
      <c r="AY117" s="413"/>
      <c r="AZ117" s="413"/>
      <c r="BA117" s="413"/>
      <c r="BB117" s="413"/>
      <c r="BC117" s="413"/>
      <c r="BD117" s="413"/>
      <c r="BE117" s="413"/>
      <c r="BF117" s="413"/>
      <c r="BG117" s="413"/>
      <c r="BH117" s="413"/>
      <c r="BI117" s="413"/>
      <c r="BJ117" s="413"/>
      <c r="BK117" s="413"/>
      <c r="BL117" s="413"/>
      <c r="BM117" s="413"/>
      <c r="BN117" s="413"/>
      <c r="BO117" s="413"/>
      <c r="BP117" s="413"/>
      <c r="BQ117" s="413"/>
      <c r="BR117" s="413"/>
      <c r="BS117" s="413"/>
      <c r="BT117" s="413"/>
      <c r="BU117" s="413"/>
      <c r="BV117" s="413"/>
      <c r="BW117" s="413"/>
      <c r="BX117" s="413"/>
      <c r="BY117" s="413"/>
      <c r="BZ117" s="413"/>
      <c r="CA117" s="413"/>
      <c r="CB117" s="413"/>
      <c r="CC117" s="413"/>
      <c r="CD117" s="413"/>
      <c r="CE117" s="413"/>
      <c r="CF117" s="413"/>
      <c r="CG117" s="413"/>
      <c r="CH117" s="413"/>
      <c r="CI117" s="413"/>
      <c r="CJ117" s="413"/>
      <c r="CK117" s="413"/>
      <c r="CL117" s="413"/>
      <c r="CM117" s="413"/>
      <c r="CN117" s="413"/>
      <c r="CO117" s="413"/>
      <c r="CP117" s="413"/>
      <c r="CQ117" s="413"/>
      <c r="CR117" s="413"/>
      <c r="CS117" s="413"/>
      <c r="CT117" s="413"/>
    </row>
    <row r="118" spans="1:98">
      <c r="A118" s="810" t="s">
        <v>109</v>
      </c>
      <c r="B118" s="811"/>
      <c r="C118" s="811"/>
      <c r="D118" s="811"/>
      <c r="E118" s="811"/>
      <c r="F118" s="811"/>
      <c r="G118" s="811"/>
      <c r="H118" s="811"/>
      <c r="I118" s="811"/>
      <c r="J118" s="811"/>
      <c r="K118" s="811"/>
      <c r="L118" s="696"/>
      <c r="M118" s="697" t="s">
        <v>98</v>
      </c>
      <c r="N118" s="698" t="s">
        <v>110</v>
      </c>
      <c r="O118" s="413"/>
      <c r="P118" s="413"/>
      <c r="Q118" s="413"/>
      <c r="R118" s="413"/>
      <c r="S118" s="413"/>
      <c r="T118" s="413"/>
      <c r="U118" s="413"/>
      <c r="V118" s="413"/>
      <c r="W118" s="413"/>
      <c r="X118" s="413"/>
      <c r="Y118" s="413"/>
      <c r="Z118" s="413"/>
      <c r="AA118" s="413"/>
      <c r="AB118" s="413"/>
      <c r="AC118" s="413"/>
      <c r="AD118" s="413"/>
      <c r="AE118" s="413"/>
      <c r="AF118" s="413"/>
      <c r="AG118" s="413"/>
      <c r="AH118" s="413"/>
      <c r="AI118" s="413"/>
      <c r="AJ118" s="413"/>
      <c r="AK118" s="413"/>
      <c r="AL118" s="413"/>
      <c r="AM118" s="413"/>
      <c r="AN118" s="413"/>
      <c r="AO118" s="413"/>
      <c r="AP118" s="413"/>
      <c r="AQ118" s="413"/>
      <c r="AR118" s="413"/>
      <c r="AS118" s="413"/>
      <c r="AT118" s="413"/>
      <c r="AU118" s="413"/>
      <c r="AV118" s="413"/>
      <c r="AW118" s="413"/>
      <c r="AX118" s="413"/>
      <c r="AY118" s="413"/>
      <c r="AZ118" s="413"/>
      <c r="BA118" s="413"/>
      <c r="BB118" s="413"/>
      <c r="BC118" s="413"/>
      <c r="BD118" s="413"/>
      <c r="BE118" s="413"/>
      <c r="BF118" s="413"/>
      <c r="BG118" s="413"/>
      <c r="BH118" s="413"/>
      <c r="BI118" s="413"/>
      <c r="BJ118" s="413"/>
      <c r="BK118" s="413"/>
      <c r="BL118" s="413"/>
      <c r="BM118" s="413"/>
      <c r="BN118" s="413"/>
      <c r="BO118" s="413"/>
      <c r="BP118" s="413"/>
      <c r="BQ118" s="413"/>
      <c r="BR118" s="413"/>
      <c r="BS118" s="413"/>
      <c r="BT118" s="413"/>
      <c r="BU118" s="413"/>
      <c r="BV118" s="413"/>
      <c r="BW118" s="413"/>
      <c r="BX118" s="413"/>
      <c r="BY118" s="413"/>
      <c r="BZ118" s="413"/>
      <c r="CA118" s="413"/>
      <c r="CB118" s="413"/>
      <c r="CC118" s="413"/>
      <c r="CD118" s="413"/>
      <c r="CE118" s="413"/>
      <c r="CF118" s="413"/>
      <c r="CG118" s="413"/>
      <c r="CH118" s="413"/>
      <c r="CI118" s="413"/>
      <c r="CJ118" s="413"/>
      <c r="CK118" s="413"/>
      <c r="CL118" s="413"/>
      <c r="CM118" s="413"/>
      <c r="CN118" s="413"/>
      <c r="CO118" s="413"/>
      <c r="CP118" s="413"/>
      <c r="CQ118" s="413"/>
      <c r="CR118" s="413"/>
      <c r="CS118" s="413"/>
      <c r="CT118" s="413"/>
    </row>
    <row r="119" spans="1:98">
      <c r="A119" s="812" t="s">
        <v>111</v>
      </c>
      <c r="B119" s="813"/>
      <c r="C119" s="814"/>
      <c r="D119" s="699">
        <f>SUMIFS($D14:$Z14,$D$3:$Z$3,D$117,$D$13:$Z$13,"Barème")</f>
        <v>0</v>
      </c>
      <c r="E119" s="699">
        <f t="shared" ref="E119:K119" si="105">SUMIFS($D14:$Z14,$D$3:$Z$3,E$117,$D$13:$Z$13,"Barème")</f>
        <v>0</v>
      </c>
      <c r="F119" s="699">
        <f t="shared" si="105"/>
        <v>0</v>
      </c>
      <c r="G119" s="699">
        <f t="shared" si="105"/>
        <v>0</v>
      </c>
      <c r="H119" s="699">
        <f t="shared" si="105"/>
        <v>0</v>
      </c>
      <c r="I119" s="699">
        <f t="shared" si="105"/>
        <v>0</v>
      </c>
      <c r="J119" s="699">
        <f t="shared" si="105"/>
        <v>0</v>
      </c>
      <c r="K119" s="699">
        <f t="shared" si="105"/>
        <v>0</v>
      </c>
      <c r="L119" s="699"/>
      <c r="M119" s="700">
        <f>SUM(D119:L119)</f>
        <v>0</v>
      </c>
      <c r="N119" s="701"/>
      <c r="O119" s="413"/>
      <c r="P119" s="413"/>
      <c r="Q119" s="413"/>
      <c r="R119" s="413"/>
      <c r="S119" s="413"/>
      <c r="T119" s="413"/>
      <c r="U119" s="413"/>
      <c r="V119" s="413"/>
      <c r="W119" s="413"/>
      <c r="X119" s="413"/>
      <c r="Y119" s="413"/>
      <c r="Z119" s="413"/>
      <c r="AA119" s="413"/>
      <c r="AB119" s="413"/>
      <c r="AC119" s="413"/>
      <c r="AD119" s="413"/>
      <c r="AE119" s="413"/>
      <c r="AF119" s="413"/>
      <c r="AG119" s="413"/>
      <c r="AH119" s="413"/>
      <c r="AI119" s="413"/>
      <c r="AJ119" s="413"/>
      <c r="AK119" s="413"/>
      <c r="AL119" s="413"/>
      <c r="AM119" s="413"/>
      <c r="AN119" s="413"/>
      <c r="AO119" s="413"/>
      <c r="AP119" s="413"/>
      <c r="AQ119" s="413"/>
      <c r="AR119" s="413"/>
      <c r="AS119" s="413"/>
      <c r="AT119" s="413"/>
      <c r="AU119" s="413"/>
      <c r="AV119" s="413"/>
      <c r="AW119" s="413"/>
      <c r="AX119" s="413"/>
      <c r="AY119" s="413"/>
      <c r="AZ119" s="413"/>
      <c r="BA119" s="413"/>
      <c r="BB119" s="413"/>
      <c r="BC119" s="413"/>
      <c r="BD119" s="413"/>
      <c r="BE119" s="413"/>
      <c r="BF119" s="413"/>
      <c r="BG119" s="413"/>
      <c r="BH119" s="413"/>
      <c r="BI119" s="413"/>
      <c r="BJ119" s="413"/>
      <c r="BK119" s="413"/>
      <c r="BL119" s="413"/>
      <c r="BM119" s="413"/>
      <c r="BN119" s="413"/>
      <c r="BO119" s="413"/>
      <c r="BP119" s="413"/>
      <c r="BQ119" s="413"/>
      <c r="BR119" s="413"/>
      <c r="BS119" s="413"/>
      <c r="BT119" s="413"/>
      <c r="BU119" s="413"/>
      <c r="BV119" s="413"/>
      <c r="BW119" s="413"/>
      <c r="BX119" s="413"/>
      <c r="BY119" s="413"/>
      <c r="BZ119" s="413"/>
      <c r="CA119" s="413"/>
      <c r="CB119" s="413"/>
      <c r="CC119" s="413"/>
      <c r="CD119" s="413"/>
      <c r="CE119" s="413"/>
      <c r="CF119" s="413"/>
      <c r="CG119" s="413"/>
      <c r="CH119" s="413"/>
      <c r="CI119" s="413"/>
      <c r="CJ119" s="413"/>
      <c r="CK119" s="413"/>
      <c r="CL119" s="413"/>
      <c r="CM119" s="413"/>
      <c r="CN119" s="413"/>
      <c r="CO119" s="413"/>
      <c r="CP119" s="413"/>
      <c r="CQ119" s="413"/>
      <c r="CR119" s="413"/>
      <c r="CS119" s="413"/>
      <c r="CT119" s="413"/>
    </row>
    <row r="120" spans="1:98">
      <c r="A120" s="702" t="s">
        <v>1078</v>
      </c>
      <c r="B120" s="703"/>
      <c r="C120" s="704"/>
      <c r="D120" s="705">
        <f t="shared" ref="D120:K120" si="106">SUMIFS($D18:$Z18,$D$3:$Z$3,D$117,$D$13:$Z$13,"Barème")</f>
        <v>0</v>
      </c>
      <c r="E120" s="705">
        <f t="shared" si="106"/>
        <v>0</v>
      </c>
      <c r="F120" s="705">
        <f t="shared" si="106"/>
        <v>0</v>
      </c>
      <c r="G120" s="705">
        <f t="shared" si="106"/>
        <v>0</v>
      </c>
      <c r="H120" s="705">
        <f t="shared" si="106"/>
        <v>0</v>
      </c>
      <c r="I120" s="705">
        <f t="shared" si="106"/>
        <v>0</v>
      </c>
      <c r="J120" s="705">
        <f t="shared" si="106"/>
        <v>0</v>
      </c>
      <c r="K120" s="705">
        <f t="shared" si="106"/>
        <v>0</v>
      </c>
      <c r="L120" s="706"/>
      <c r="M120" s="705">
        <f>SUM(D120:K120)</f>
        <v>0</v>
      </c>
      <c r="N120" s="706"/>
      <c r="O120" s="413"/>
      <c r="P120" s="413"/>
      <c r="Q120" s="413"/>
      <c r="R120" s="413"/>
      <c r="S120" s="413"/>
      <c r="T120" s="413"/>
      <c r="U120" s="413"/>
      <c r="V120" s="413"/>
      <c r="W120" s="413"/>
      <c r="X120" s="413"/>
      <c r="Y120" s="413"/>
      <c r="Z120" s="413"/>
      <c r="AA120" s="413"/>
      <c r="AB120" s="413"/>
      <c r="AC120" s="413"/>
      <c r="AD120" s="413"/>
      <c r="AE120" s="413"/>
      <c r="AF120" s="413"/>
      <c r="AG120" s="413"/>
      <c r="AH120" s="413"/>
      <c r="AI120" s="413"/>
      <c r="AJ120" s="413"/>
      <c r="AK120" s="413"/>
      <c r="AL120" s="413"/>
      <c r="AM120" s="413"/>
      <c r="AN120" s="413"/>
      <c r="AO120" s="413"/>
      <c r="AP120" s="413"/>
      <c r="AQ120" s="413"/>
      <c r="AR120" s="413"/>
      <c r="AS120" s="413"/>
      <c r="AT120" s="413"/>
      <c r="AU120" s="413"/>
      <c r="AV120" s="413"/>
      <c r="AW120" s="413"/>
      <c r="AX120" s="413"/>
      <c r="AY120" s="413"/>
      <c r="AZ120" s="413"/>
      <c r="BA120" s="413"/>
      <c r="BB120" s="413"/>
      <c r="BC120" s="413"/>
      <c r="BD120" s="413"/>
      <c r="BE120" s="413"/>
      <c r="BF120" s="413"/>
      <c r="BG120" s="413"/>
      <c r="BH120" s="413"/>
      <c r="BI120" s="413"/>
      <c r="BJ120" s="413"/>
      <c r="BK120" s="413"/>
      <c r="BL120" s="413"/>
      <c r="BM120" s="413"/>
      <c r="BN120" s="413"/>
      <c r="BO120" s="413"/>
      <c r="BP120" s="413"/>
      <c r="BQ120" s="413"/>
      <c r="BR120" s="413"/>
      <c r="BS120" s="413"/>
      <c r="BT120" s="413"/>
      <c r="BU120" s="413"/>
      <c r="BV120" s="413"/>
      <c r="BW120" s="413"/>
      <c r="BX120" s="413"/>
      <c r="BY120" s="413"/>
      <c r="BZ120" s="413"/>
      <c r="CA120" s="413"/>
      <c r="CB120" s="413"/>
      <c r="CC120" s="413"/>
      <c r="CD120" s="413"/>
      <c r="CE120" s="413"/>
      <c r="CF120" s="413"/>
      <c r="CG120" s="413"/>
      <c r="CH120" s="413"/>
      <c r="CI120" s="413"/>
      <c r="CJ120" s="413"/>
      <c r="CK120" s="413"/>
      <c r="CL120" s="413"/>
      <c r="CM120" s="413"/>
      <c r="CN120" s="413"/>
      <c r="CO120" s="413"/>
      <c r="CP120" s="413"/>
      <c r="CQ120" s="413"/>
      <c r="CR120" s="413"/>
      <c r="CS120" s="413"/>
      <c r="CT120" s="413"/>
    </row>
    <row r="121" spans="1:98" ht="15.95" customHeight="1">
      <c r="A121" s="792" t="s">
        <v>1092</v>
      </c>
      <c r="B121" s="793"/>
      <c r="C121" s="794"/>
      <c r="D121" s="707">
        <f t="shared" ref="D121:K121" si="107">SUMIFS($D$91:$Z$91,$D$3:$Z$3,D$117,$D$13:$Z$13,"Barème")</f>
        <v>0</v>
      </c>
      <c r="E121" s="707">
        <f t="shared" si="107"/>
        <v>0</v>
      </c>
      <c r="F121" s="707">
        <f t="shared" si="107"/>
        <v>0</v>
      </c>
      <c r="G121" s="707">
        <f t="shared" si="107"/>
        <v>0</v>
      </c>
      <c r="H121" s="707">
        <f t="shared" si="107"/>
        <v>0</v>
      </c>
      <c r="I121" s="707">
        <f t="shared" si="107"/>
        <v>0</v>
      </c>
      <c r="J121" s="707">
        <f t="shared" si="107"/>
        <v>0</v>
      </c>
      <c r="K121" s="707">
        <f t="shared" si="107"/>
        <v>0</v>
      </c>
      <c r="L121" s="708"/>
      <c r="M121" s="709">
        <f>SUM(D121:K121)</f>
        <v>0</v>
      </c>
      <c r="N121" s="710" t="str">
        <f>IF($M$119=0,"",M121/$M$119)</f>
        <v/>
      </c>
      <c r="O121" s="413"/>
      <c r="P121" s="413"/>
      <c r="Q121" s="413"/>
      <c r="R121" s="413"/>
      <c r="S121" s="413"/>
      <c r="T121" s="413"/>
      <c r="U121" s="413"/>
      <c r="V121" s="413"/>
      <c r="W121" s="413"/>
      <c r="X121" s="413"/>
      <c r="Y121" s="413"/>
      <c r="Z121" s="413"/>
      <c r="AA121" s="413"/>
      <c r="AB121" s="413"/>
      <c r="AC121" s="413"/>
      <c r="AD121" s="413"/>
      <c r="AE121" s="413"/>
      <c r="AF121" s="413"/>
      <c r="AG121" s="413"/>
      <c r="AH121" s="413"/>
      <c r="AI121" s="413"/>
      <c r="AJ121" s="413"/>
      <c r="AK121" s="413"/>
      <c r="AL121" s="413"/>
      <c r="AM121" s="413"/>
      <c r="AN121" s="413"/>
      <c r="AO121" s="413"/>
      <c r="AP121" s="413"/>
      <c r="AQ121" s="413"/>
      <c r="AR121" s="413"/>
      <c r="AS121" s="413"/>
      <c r="AT121" s="413"/>
      <c r="AU121" s="413"/>
      <c r="AV121" s="413"/>
      <c r="AW121" s="413"/>
      <c r="AX121" s="413"/>
      <c r="AY121" s="413"/>
      <c r="AZ121" s="413"/>
      <c r="BA121" s="413"/>
      <c r="BB121" s="413"/>
      <c r="BC121" s="413"/>
      <c r="BD121" s="413"/>
      <c r="BE121" s="413"/>
      <c r="BF121" s="413"/>
      <c r="BG121" s="413"/>
      <c r="BH121" s="413"/>
      <c r="BI121" s="413"/>
      <c r="BJ121" s="413"/>
      <c r="BK121" s="413"/>
      <c r="BL121" s="413"/>
      <c r="BM121" s="413"/>
      <c r="BN121" s="413"/>
      <c r="BO121" s="413"/>
      <c r="BP121" s="413"/>
      <c r="BQ121" s="413"/>
      <c r="BR121" s="413"/>
      <c r="BS121" s="413"/>
      <c r="BT121" s="413"/>
      <c r="BU121" s="413"/>
      <c r="BV121" s="413"/>
      <c r="BW121" s="413"/>
      <c r="BX121" s="413"/>
      <c r="BY121" s="413"/>
      <c r="BZ121" s="413"/>
      <c r="CA121" s="413"/>
      <c r="CB121" s="413"/>
      <c r="CC121" s="413"/>
      <c r="CD121" s="413"/>
      <c r="CE121" s="413"/>
      <c r="CF121" s="413"/>
      <c r="CG121" s="413"/>
      <c r="CH121" s="413"/>
      <c r="CI121" s="413"/>
      <c r="CJ121" s="413"/>
      <c r="CK121" s="413"/>
      <c r="CL121" s="413"/>
      <c r="CM121" s="413"/>
      <c r="CN121" s="413"/>
      <c r="CO121" s="413"/>
      <c r="CP121" s="413"/>
      <c r="CQ121" s="413"/>
      <c r="CR121" s="413"/>
      <c r="CS121" s="413"/>
      <c r="CT121" s="413"/>
    </row>
    <row r="122" spans="1:98" ht="14.45" customHeight="1">
      <c r="A122" s="795" t="s">
        <v>1093</v>
      </c>
      <c r="B122" s="796"/>
      <c r="C122" s="797"/>
      <c r="D122" s="708">
        <f>SUMIFS($D$82:$Z$82,$D$3:$Z$3,D$117, $D$13:$Z$13,"Barème")+SUMIFS($D$101:$Z$101,$D$3:$Z$3,D$117, $D$13:$Z$13,"Barème")</f>
        <v>0</v>
      </c>
      <c r="E122" s="708">
        <f t="shared" ref="E122:K122" si="108">SUMIFS($D$82:$Z$82,$D$3:$Z$3,E$117, $D$13:$Z$13,"Barème")+SUMIFS($D$101:$Z$101,$D$3:$Z$3,E$117, $D$13:$Z$13,"Barème")</f>
        <v>0</v>
      </c>
      <c r="F122" s="708">
        <f t="shared" si="108"/>
        <v>0</v>
      </c>
      <c r="G122" s="708">
        <f t="shared" si="108"/>
        <v>0</v>
      </c>
      <c r="H122" s="708">
        <f t="shared" si="108"/>
        <v>0</v>
      </c>
      <c r="I122" s="708">
        <f t="shared" si="108"/>
        <v>0</v>
      </c>
      <c r="J122" s="708">
        <f t="shared" si="108"/>
        <v>0</v>
      </c>
      <c r="K122" s="708">
        <f t="shared" si="108"/>
        <v>0</v>
      </c>
      <c r="L122" s="711"/>
      <c r="M122" s="712">
        <f>SUM(D122:K122)</f>
        <v>0</v>
      </c>
      <c r="N122" s="710" t="str">
        <f>IF($M$119=0,"",M122/$M$119)</f>
        <v/>
      </c>
      <c r="O122" s="413"/>
      <c r="P122" s="413"/>
      <c r="Q122" s="413"/>
      <c r="R122" s="413"/>
      <c r="S122" s="413"/>
      <c r="T122" s="413"/>
      <c r="U122" s="413"/>
      <c r="V122" s="413"/>
      <c r="W122" s="413"/>
      <c r="X122" s="413"/>
      <c r="Y122" s="413"/>
      <c r="Z122" s="413"/>
      <c r="AA122" s="413"/>
      <c r="AB122" s="413"/>
      <c r="AC122" s="413"/>
      <c r="AD122" s="413"/>
      <c r="AE122" s="413"/>
      <c r="AF122" s="413"/>
      <c r="AG122" s="413"/>
      <c r="AH122" s="413"/>
      <c r="AI122" s="413"/>
      <c r="AJ122" s="413"/>
      <c r="AK122" s="413"/>
      <c r="AL122" s="413"/>
      <c r="AM122" s="413"/>
      <c r="AN122" s="413"/>
      <c r="AO122" s="413"/>
      <c r="AP122" s="413"/>
      <c r="AQ122" s="413"/>
      <c r="AR122" s="413"/>
      <c r="AS122" s="413"/>
      <c r="AT122" s="413"/>
      <c r="AU122" s="413"/>
      <c r="AV122" s="413"/>
      <c r="AW122" s="413"/>
      <c r="AX122" s="413"/>
      <c r="AY122" s="413"/>
      <c r="AZ122" s="413"/>
      <c r="BA122" s="413"/>
      <c r="BB122" s="413"/>
      <c r="BC122" s="413"/>
      <c r="BD122" s="413"/>
      <c r="BE122" s="413"/>
      <c r="BF122" s="413"/>
      <c r="BG122" s="413"/>
      <c r="BH122" s="413"/>
      <c r="BI122" s="413"/>
      <c r="BJ122" s="413"/>
      <c r="BK122" s="413"/>
      <c r="BL122" s="413"/>
      <c r="BM122" s="413"/>
      <c r="BN122" s="413"/>
      <c r="BO122" s="413"/>
      <c r="BP122" s="413"/>
      <c r="BQ122" s="413"/>
      <c r="BR122" s="413"/>
      <c r="BS122" s="413"/>
      <c r="BT122" s="413"/>
      <c r="BU122" s="413"/>
      <c r="BV122" s="413"/>
      <c r="BW122" s="413"/>
      <c r="BX122" s="413"/>
      <c r="BY122" s="413"/>
      <c r="BZ122" s="413"/>
      <c r="CA122" s="413"/>
      <c r="CB122" s="413"/>
      <c r="CC122" s="413"/>
      <c r="CD122" s="413"/>
      <c r="CE122" s="413"/>
      <c r="CF122" s="413"/>
      <c r="CG122" s="413"/>
      <c r="CH122" s="413"/>
      <c r="CI122" s="413"/>
      <c r="CJ122" s="413"/>
      <c r="CK122" s="413"/>
      <c r="CL122" s="413"/>
      <c r="CM122" s="413"/>
      <c r="CN122" s="413"/>
      <c r="CO122" s="413"/>
      <c r="CP122" s="413"/>
      <c r="CQ122" s="413"/>
      <c r="CR122" s="413"/>
      <c r="CS122" s="413"/>
      <c r="CT122" s="413"/>
    </row>
    <row r="123" spans="1:98" ht="15.75" thickBot="1">
      <c r="A123" s="841" t="s">
        <v>118</v>
      </c>
      <c r="B123" s="842"/>
      <c r="C123" s="843"/>
      <c r="D123" s="713">
        <f>SUMIFS($D$99:$Z$99,$D$3:$Z$3,D117)</f>
        <v>0</v>
      </c>
      <c r="E123" s="713">
        <f t="shared" ref="E123:K123" si="109">SUMIFS($D$99:$Z$99,$D$3:$Z$3,E117)</f>
        <v>0</v>
      </c>
      <c r="F123" s="713">
        <f t="shared" si="109"/>
        <v>0</v>
      </c>
      <c r="G123" s="713">
        <f t="shared" si="109"/>
        <v>0</v>
      </c>
      <c r="H123" s="713">
        <f t="shared" si="109"/>
        <v>0</v>
      </c>
      <c r="I123" s="713">
        <f t="shared" si="109"/>
        <v>0</v>
      </c>
      <c r="J123" s="713">
        <f t="shared" si="109"/>
        <v>0</v>
      </c>
      <c r="K123" s="713">
        <f t="shared" si="109"/>
        <v>0</v>
      </c>
      <c r="L123" s="714"/>
      <c r="M123" s="715">
        <f>SUM(D123:K123)</f>
        <v>0</v>
      </c>
      <c r="N123" s="716" t="str">
        <f>IF($M$119=0,"",M123/$M$119)</f>
        <v/>
      </c>
      <c r="O123" s="413"/>
      <c r="P123" s="413"/>
      <c r="Q123" s="413"/>
      <c r="R123" s="413"/>
      <c r="S123" s="413"/>
      <c r="T123" s="413"/>
      <c r="U123" s="413"/>
      <c r="V123" s="413"/>
      <c r="W123" s="413"/>
      <c r="X123" s="413"/>
      <c r="Y123" s="413"/>
      <c r="Z123" s="413"/>
      <c r="AA123" s="413"/>
      <c r="AB123" s="413"/>
      <c r="AC123" s="413"/>
      <c r="AD123" s="413"/>
      <c r="AE123" s="413"/>
      <c r="AF123" s="413"/>
      <c r="AG123" s="413"/>
      <c r="AH123" s="413"/>
      <c r="AI123" s="413"/>
      <c r="AJ123" s="413"/>
      <c r="AK123" s="413"/>
      <c r="AL123" s="413"/>
      <c r="AM123" s="413"/>
      <c r="AN123" s="413"/>
      <c r="AO123" s="413"/>
      <c r="AP123" s="413"/>
      <c r="AQ123" s="413"/>
      <c r="AR123" s="413"/>
      <c r="AS123" s="413"/>
      <c r="AT123" s="413"/>
      <c r="AU123" s="413"/>
      <c r="AV123" s="413"/>
      <c r="AW123" s="413"/>
      <c r="AX123" s="413"/>
      <c r="AY123" s="413"/>
      <c r="AZ123" s="413"/>
      <c r="BA123" s="413"/>
      <c r="BB123" s="413"/>
      <c r="BC123" s="413"/>
      <c r="BD123" s="413"/>
      <c r="BE123" s="413"/>
      <c r="BF123" s="413"/>
      <c r="BG123" s="413"/>
      <c r="BH123" s="413"/>
      <c r="BI123" s="413"/>
      <c r="BJ123" s="413"/>
      <c r="BK123" s="413"/>
      <c r="BL123" s="413"/>
      <c r="BM123" s="413"/>
      <c r="BN123" s="413"/>
      <c r="BO123" s="413"/>
      <c r="BP123" s="413"/>
      <c r="BQ123" s="413"/>
      <c r="BR123" s="413"/>
      <c r="BS123" s="413"/>
      <c r="BT123" s="413"/>
      <c r="BU123" s="413"/>
      <c r="BV123" s="413"/>
      <c r="BW123" s="413"/>
      <c r="BX123" s="413"/>
      <c r="BY123" s="413"/>
      <c r="BZ123" s="413"/>
      <c r="CA123" s="413"/>
      <c r="CB123" s="413"/>
      <c r="CC123" s="413"/>
      <c r="CD123" s="413"/>
      <c r="CE123" s="413"/>
      <c r="CF123" s="413"/>
      <c r="CG123" s="413"/>
      <c r="CH123" s="413"/>
      <c r="CI123" s="413"/>
      <c r="CJ123" s="413"/>
      <c r="CK123" s="413"/>
      <c r="CL123" s="413"/>
      <c r="CM123" s="413"/>
      <c r="CN123" s="413"/>
      <c r="CO123" s="413"/>
      <c r="CP123" s="413"/>
      <c r="CQ123" s="413"/>
      <c r="CR123" s="413"/>
      <c r="CS123" s="413"/>
      <c r="CT123" s="413"/>
    </row>
    <row r="124" spans="1:98">
      <c r="A124" s="844" t="s">
        <v>119</v>
      </c>
      <c r="B124" s="845"/>
      <c r="C124" s="845"/>
      <c r="D124" s="845"/>
      <c r="E124" s="845"/>
      <c r="F124" s="845"/>
      <c r="G124" s="846"/>
      <c r="H124" s="696"/>
      <c r="I124" s="696"/>
      <c r="J124" s="696"/>
      <c r="K124" s="696"/>
      <c r="L124" s="696"/>
      <c r="M124" s="427" t="s">
        <v>98</v>
      </c>
      <c r="N124" s="698" t="s">
        <v>110</v>
      </c>
      <c r="O124" s="413"/>
      <c r="P124" s="413"/>
      <c r="Q124" s="413"/>
      <c r="R124" s="413"/>
      <c r="S124" s="413"/>
      <c r="T124" s="413"/>
      <c r="U124" s="413"/>
      <c r="V124" s="413"/>
      <c r="W124" s="413"/>
      <c r="X124" s="413"/>
      <c r="Y124" s="413"/>
      <c r="Z124" s="413"/>
      <c r="AA124" s="413"/>
      <c r="AB124" s="413"/>
      <c r="AC124" s="413"/>
      <c r="AD124" s="413"/>
      <c r="AE124" s="413"/>
      <c r="AF124" s="413"/>
      <c r="AG124" s="413"/>
      <c r="AH124" s="413"/>
      <c r="AI124" s="413"/>
      <c r="AJ124" s="413"/>
      <c r="AK124" s="413"/>
      <c r="AL124" s="413"/>
      <c r="AM124" s="413"/>
      <c r="AN124" s="413"/>
      <c r="AO124" s="413"/>
      <c r="AP124" s="413"/>
      <c r="AQ124" s="413"/>
      <c r="AR124" s="413"/>
      <c r="AS124" s="413"/>
      <c r="AT124" s="413"/>
      <c r="AU124" s="413"/>
      <c r="AV124" s="413"/>
      <c r="AW124" s="413"/>
      <c r="AX124" s="413"/>
      <c r="AY124" s="413"/>
      <c r="AZ124" s="413"/>
      <c r="BA124" s="413"/>
      <c r="BB124" s="413"/>
      <c r="BC124" s="413"/>
      <c r="BD124" s="413"/>
      <c r="BE124" s="413"/>
      <c r="BF124" s="413"/>
      <c r="BG124" s="413"/>
      <c r="BH124" s="413"/>
      <c r="BI124" s="413"/>
      <c r="BJ124" s="413"/>
      <c r="BK124" s="413"/>
      <c r="BL124" s="413"/>
      <c r="BM124" s="413"/>
      <c r="BN124" s="413"/>
      <c r="BO124" s="413"/>
      <c r="BP124" s="413"/>
      <c r="BQ124" s="413"/>
      <c r="BR124" s="413"/>
      <c r="BS124" s="413"/>
      <c r="BT124" s="413"/>
      <c r="BU124" s="413"/>
      <c r="BV124" s="413"/>
      <c r="BW124" s="413"/>
      <c r="BX124" s="413"/>
      <c r="BY124" s="413"/>
      <c r="BZ124" s="413"/>
      <c r="CA124" s="413"/>
      <c r="CB124" s="413"/>
      <c r="CC124" s="413"/>
      <c r="CD124" s="413"/>
      <c r="CE124" s="413"/>
      <c r="CF124" s="413"/>
      <c r="CG124" s="413"/>
      <c r="CH124" s="413"/>
      <c r="CI124" s="413"/>
      <c r="CJ124" s="413"/>
      <c r="CK124" s="413"/>
      <c r="CL124" s="413"/>
      <c r="CM124" s="413"/>
      <c r="CN124" s="413"/>
      <c r="CO124" s="413"/>
      <c r="CP124" s="413"/>
      <c r="CQ124" s="413"/>
      <c r="CR124" s="413"/>
      <c r="CS124" s="413"/>
      <c r="CT124" s="413"/>
    </row>
    <row r="125" spans="1:98">
      <c r="A125" s="847" t="s">
        <v>120</v>
      </c>
      <c r="B125" s="848"/>
      <c r="C125" s="849"/>
      <c r="D125" s="717">
        <f>SUMIF($D$3:$Z$3,D$117,$D16:$Z16)</f>
        <v>0</v>
      </c>
      <c r="E125" s="717">
        <f t="shared" ref="E125:K125" si="110">SUMIF($D$3:$Z$3,E$117,$D16:$Z16)</f>
        <v>0</v>
      </c>
      <c r="F125" s="717">
        <f t="shared" si="110"/>
        <v>0</v>
      </c>
      <c r="G125" s="717">
        <f t="shared" si="110"/>
        <v>0</v>
      </c>
      <c r="H125" s="717">
        <f t="shared" si="110"/>
        <v>0</v>
      </c>
      <c r="I125" s="717">
        <f t="shared" si="110"/>
        <v>0</v>
      </c>
      <c r="J125" s="717">
        <f t="shared" si="110"/>
        <v>0</v>
      </c>
      <c r="K125" s="717">
        <f t="shared" si="110"/>
        <v>0</v>
      </c>
      <c r="L125" s="711"/>
      <c r="M125" s="718">
        <f>SUM(D125:K125)</f>
        <v>0</v>
      </c>
      <c r="N125" s="719"/>
      <c r="O125" s="413"/>
      <c r="P125" s="413"/>
      <c r="Q125" s="413"/>
      <c r="R125" s="413"/>
      <c r="S125" s="413"/>
      <c r="T125" s="413"/>
      <c r="U125" s="413"/>
      <c r="V125" s="413"/>
      <c r="W125" s="413"/>
      <c r="X125" s="413"/>
      <c r="Y125" s="413"/>
      <c r="Z125" s="413"/>
      <c r="AA125" s="413"/>
      <c r="AB125" s="413"/>
      <c r="AC125" s="413"/>
      <c r="AD125" s="413"/>
      <c r="AE125" s="413"/>
      <c r="AF125" s="413"/>
      <c r="AG125" s="413"/>
      <c r="AH125" s="413"/>
      <c r="AI125" s="413"/>
      <c r="AJ125" s="413"/>
      <c r="AK125" s="413"/>
      <c r="AL125" s="413"/>
      <c r="AM125" s="413"/>
      <c r="AN125" s="413"/>
      <c r="AO125" s="413"/>
      <c r="AP125" s="413"/>
      <c r="AQ125" s="413"/>
      <c r="AR125" s="413"/>
      <c r="AS125" s="413"/>
      <c r="AT125" s="413"/>
      <c r="AU125" s="413"/>
      <c r="AV125" s="413"/>
      <c r="AW125" s="413"/>
      <c r="AX125" s="413"/>
      <c r="AY125" s="413"/>
      <c r="AZ125" s="413"/>
      <c r="BA125" s="413"/>
      <c r="BB125" s="413"/>
      <c r="BC125" s="413"/>
      <c r="BD125" s="413"/>
      <c r="BE125" s="413"/>
      <c r="BF125" s="413"/>
      <c r="BG125" s="413"/>
      <c r="BH125" s="413"/>
      <c r="BI125" s="413"/>
      <c r="BJ125" s="413"/>
      <c r="BK125" s="413"/>
      <c r="BL125" s="413"/>
      <c r="BM125" s="413"/>
      <c r="BN125" s="413"/>
      <c r="BO125" s="413"/>
      <c r="BP125" s="413"/>
      <c r="BQ125" s="413"/>
      <c r="BR125" s="413"/>
      <c r="BS125" s="413"/>
      <c r="BT125" s="413"/>
      <c r="BU125" s="413"/>
      <c r="BV125" s="413"/>
      <c r="BW125" s="413"/>
      <c r="BX125" s="413"/>
      <c r="BY125" s="413"/>
      <c r="BZ125" s="413"/>
      <c r="CA125" s="413"/>
      <c r="CB125" s="413"/>
      <c r="CC125" s="413"/>
      <c r="CD125" s="413"/>
      <c r="CE125" s="413"/>
      <c r="CF125" s="413"/>
      <c r="CG125" s="413"/>
      <c r="CH125" s="413"/>
      <c r="CI125" s="413"/>
      <c r="CJ125" s="413"/>
      <c r="CK125" s="413"/>
      <c r="CL125" s="413"/>
      <c r="CM125" s="413"/>
      <c r="CN125" s="413"/>
      <c r="CO125" s="413"/>
      <c r="CP125" s="413"/>
      <c r="CQ125" s="413"/>
      <c r="CR125" s="413"/>
      <c r="CS125" s="413"/>
      <c r="CT125" s="413"/>
    </row>
    <row r="126" spans="1:98">
      <c r="A126" s="782" t="s">
        <v>1094</v>
      </c>
      <c r="B126" s="783"/>
      <c r="C126" s="784"/>
      <c r="D126" s="720">
        <f t="shared" ref="D126:K126" si="111">SUMIFS($D$18:$Z$18, $D$3:$Z$3,D$117, $D$13:$Z$13, "Devis")</f>
        <v>0</v>
      </c>
      <c r="E126" s="720">
        <f t="shared" si="111"/>
        <v>0</v>
      </c>
      <c r="F126" s="720">
        <f t="shared" si="111"/>
        <v>0</v>
      </c>
      <c r="G126" s="720">
        <f t="shared" si="111"/>
        <v>0</v>
      </c>
      <c r="H126" s="720">
        <f t="shared" si="111"/>
        <v>0</v>
      </c>
      <c r="I126" s="720">
        <f t="shared" si="111"/>
        <v>0</v>
      </c>
      <c r="J126" s="720">
        <f t="shared" si="111"/>
        <v>0</v>
      </c>
      <c r="K126" s="720">
        <f t="shared" si="111"/>
        <v>0</v>
      </c>
      <c r="L126" s="711"/>
      <c r="M126" s="721">
        <f>SUM(D126:K126)</f>
        <v>0</v>
      </c>
      <c r="N126" s="719"/>
      <c r="O126" s="413"/>
      <c r="P126" s="413"/>
      <c r="Q126" s="413"/>
      <c r="R126" s="413"/>
      <c r="S126" s="413"/>
      <c r="T126" s="413"/>
      <c r="U126" s="413"/>
      <c r="V126" s="413"/>
      <c r="W126" s="413"/>
      <c r="X126" s="413"/>
      <c r="Y126" s="413"/>
      <c r="Z126" s="413"/>
      <c r="AA126" s="413"/>
      <c r="AB126" s="413"/>
      <c r="AC126" s="413"/>
      <c r="AD126" s="413"/>
      <c r="AE126" s="413"/>
      <c r="AF126" s="413"/>
      <c r="AG126" s="413"/>
      <c r="AH126" s="413"/>
      <c r="AI126" s="413"/>
      <c r="AJ126" s="413"/>
      <c r="AK126" s="413"/>
      <c r="AL126" s="413"/>
      <c r="AM126" s="413"/>
      <c r="AN126" s="413"/>
      <c r="AO126" s="413"/>
      <c r="AP126" s="413"/>
      <c r="AQ126" s="413"/>
      <c r="AR126" s="413"/>
      <c r="AS126" s="413"/>
      <c r="AT126" s="413"/>
      <c r="AU126" s="413"/>
      <c r="AV126" s="413"/>
      <c r="AW126" s="413"/>
      <c r="AX126" s="413"/>
      <c r="AY126" s="413"/>
      <c r="AZ126" s="413"/>
      <c r="BA126" s="413"/>
      <c r="BB126" s="413"/>
      <c r="BC126" s="413"/>
      <c r="BD126" s="413"/>
      <c r="BE126" s="413"/>
      <c r="BF126" s="413"/>
      <c r="BG126" s="413"/>
      <c r="BH126" s="413"/>
      <c r="BI126" s="413"/>
      <c r="BJ126" s="413"/>
      <c r="BK126" s="413"/>
      <c r="BL126" s="413"/>
      <c r="BM126" s="413"/>
      <c r="BN126" s="413"/>
      <c r="BO126" s="413"/>
      <c r="BP126" s="413"/>
      <c r="BQ126" s="413"/>
      <c r="BR126" s="413"/>
      <c r="BS126" s="413"/>
      <c r="BT126" s="413"/>
      <c r="BU126" s="413"/>
      <c r="BV126" s="413"/>
      <c r="BW126" s="413"/>
      <c r="BX126" s="413"/>
      <c r="BY126" s="413"/>
      <c r="BZ126" s="413"/>
      <c r="CA126" s="413"/>
      <c r="CB126" s="413"/>
      <c r="CC126" s="413"/>
      <c r="CD126" s="413"/>
      <c r="CE126" s="413"/>
      <c r="CF126" s="413"/>
      <c r="CG126" s="413"/>
      <c r="CH126" s="413"/>
      <c r="CI126" s="413"/>
      <c r="CJ126" s="413"/>
      <c r="CK126" s="413"/>
      <c r="CL126" s="413"/>
      <c r="CM126" s="413"/>
      <c r="CN126" s="413"/>
      <c r="CO126" s="413"/>
      <c r="CP126" s="413"/>
      <c r="CQ126" s="413"/>
      <c r="CR126" s="413"/>
      <c r="CS126" s="413"/>
      <c r="CT126" s="413"/>
    </row>
    <row r="127" spans="1:98" ht="14.45" customHeight="1">
      <c r="A127" s="850" t="s">
        <v>121</v>
      </c>
      <c r="B127" s="851"/>
      <c r="C127" s="852"/>
      <c r="D127" s="722">
        <f>SUMIF($D$3:$Z$3,D$117,$D81:$Z81)+SUMIFS($D$101:$Z$101, $D$3:$Z$3,D$117, $D$13:$Z$13, "Devis")</f>
        <v>0</v>
      </c>
      <c r="E127" s="722">
        <f t="shared" ref="E127:K127" si="112">SUMIF($D$3:$Z$3,E$117,$D81:$Z81)+SUMIFS($D$101:$Z$101, $D$3:$Z$3,E$117, $D$13:$Z$13, "Devis")</f>
        <v>0</v>
      </c>
      <c r="F127" s="722">
        <f t="shared" si="112"/>
        <v>0</v>
      </c>
      <c r="G127" s="722">
        <f t="shared" si="112"/>
        <v>0</v>
      </c>
      <c r="H127" s="722">
        <f t="shared" si="112"/>
        <v>0</v>
      </c>
      <c r="I127" s="722">
        <f t="shared" si="112"/>
        <v>0</v>
      </c>
      <c r="J127" s="722">
        <f t="shared" si="112"/>
        <v>0</v>
      </c>
      <c r="K127" s="722">
        <f t="shared" si="112"/>
        <v>0</v>
      </c>
      <c r="L127" s="711"/>
      <c r="M127" s="712">
        <f>SUM(D127:K127)</f>
        <v>0</v>
      </c>
      <c r="N127" s="724" t="str">
        <f>IF($M$125=0,"",M127/$M$125)</f>
        <v/>
      </c>
      <c r="O127" s="413"/>
      <c r="P127" s="413"/>
      <c r="Q127" s="413"/>
      <c r="R127" s="413"/>
      <c r="S127" s="413"/>
      <c r="T127" s="413"/>
      <c r="U127" s="413"/>
      <c r="V127" s="413"/>
      <c r="W127" s="413"/>
      <c r="X127" s="413"/>
      <c r="Y127" s="413"/>
      <c r="Z127" s="413"/>
      <c r="AA127" s="413"/>
      <c r="AB127" s="413"/>
      <c r="AC127" s="413"/>
      <c r="AD127" s="413"/>
      <c r="AE127" s="413"/>
      <c r="AF127" s="413"/>
      <c r="AG127" s="413"/>
      <c r="AH127" s="413"/>
      <c r="AI127" s="413"/>
      <c r="AJ127" s="413"/>
      <c r="AK127" s="413"/>
      <c r="AL127" s="413"/>
      <c r="AM127" s="413"/>
      <c r="AN127" s="413"/>
      <c r="AO127" s="413"/>
      <c r="AP127" s="413"/>
      <c r="AQ127" s="413"/>
      <c r="AR127" s="413"/>
      <c r="AS127" s="413"/>
      <c r="AT127" s="413"/>
      <c r="AU127" s="413"/>
      <c r="AV127" s="413"/>
      <c r="AW127" s="413"/>
      <c r="AX127" s="413"/>
      <c r="AY127" s="413"/>
      <c r="AZ127" s="413"/>
      <c r="BA127" s="413"/>
      <c r="BB127" s="413"/>
      <c r="BC127" s="413"/>
      <c r="BD127" s="413"/>
      <c r="BE127" s="413"/>
      <c r="BF127" s="413"/>
      <c r="BG127" s="413"/>
      <c r="BH127" s="413"/>
      <c r="BI127" s="413"/>
      <c r="BJ127" s="413"/>
      <c r="BK127" s="413"/>
      <c r="BL127" s="413"/>
      <c r="BM127" s="413"/>
      <c r="BN127" s="413"/>
      <c r="BO127" s="413"/>
      <c r="BP127" s="413"/>
      <c r="BQ127" s="413"/>
      <c r="BR127" s="413"/>
      <c r="BS127" s="413"/>
      <c r="BT127" s="413"/>
      <c r="BU127" s="413"/>
      <c r="BV127" s="413"/>
      <c r="BW127" s="413"/>
      <c r="BX127" s="413"/>
      <c r="BY127" s="413"/>
      <c r="BZ127" s="413"/>
      <c r="CA127" s="413"/>
      <c r="CB127" s="413"/>
      <c r="CC127" s="413"/>
      <c r="CD127" s="413"/>
      <c r="CE127" s="413"/>
      <c r="CF127" s="413"/>
      <c r="CG127" s="413"/>
      <c r="CH127" s="413"/>
      <c r="CI127" s="413"/>
      <c r="CJ127" s="413"/>
      <c r="CK127" s="413"/>
      <c r="CL127" s="413"/>
      <c r="CM127" s="413"/>
      <c r="CN127" s="413"/>
      <c r="CO127" s="413"/>
      <c r="CP127" s="413"/>
      <c r="CQ127" s="413"/>
      <c r="CR127" s="413"/>
      <c r="CS127" s="413"/>
      <c r="CT127" s="413"/>
    </row>
    <row r="128" spans="1:98" ht="14.45" customHeight="1" thickBot="1">
      <c r="A128" s="850" t="s">
        <v>122</v>
      </c>
      <c r="B128" s="851"/>
      <c r="C128" s="852"/>
      <c r="D128" s="722">
        <f t="shared" ref="D128:K128" si="113">SUMIF($D$3:$Z$3,D$117,$D92:$Z92)</f>
        <v>0</v>
      </c>
      <c r="E128" s="722">
        <f t="shared" si="113"/>
        <v>0</v>
      </c>
      <c r="F128" s="722">
        <f t="shared" si="113"/>
        <v>0</v>
      </c>
      <c r="G128" s="722">
        <f t="shared" si="113"/>
        <v>0</v>
      </c>
      <c r="H128" s="722">
        <f t="shared" si="113"/>
        <v>0</v>
      </c>
      <c r="I128" s="722">
        <f t="shared" si="113"/>
        <v>0</v>
      </c>
      <c r="J128" s="723">
        <f t="shared" si="113"/>
        <v>0</v>
      </c>
      <c r="K128" s="723">
        <f t="shared" si="113"/>
        <v>0</v>
      </c>
      <c r="L128" s="711"/>
      <c r="M128" s="712">
        <f>SUM(D128:K128)</f>
        <v>0</v>
      </c>
      <c r="N128" s="724" t="str">
        <f>IF($M$125=0,"",M128/$M$125)</f>
        <v/>
      </c>
      <c r="O128" s="413"/>
      <c r="P128" s="413"/>
      <c r="Q128" s="413"/>
      <c r="R128" s="413"/>
      <c r="S128" s="413"/>
      <c r="T128" s="413"/>
      <c r="U128" s="413"/>
      <c r="V128" s="413"/>
      <c r="W128" s="413"/>
      <c r="X128" s="413"/>
      <c r="Y128" s="413"/>
      <c r="Z128" s="413"/>
      <c r="AA128" s="413"/>
      <c r="AB128" s="413"/>
      <c r="AC128" s="413"/>
      <c r="AD128" s="413"/>
      <c r="AE128" s="413"/>
      <c r="AF128" s="413"/>
      <c r="AG128" s="413"/>
      <c r="AH128" s="413"/>
      <c r="AI128" s="413"/>
      <c r="AJ128" s="413"/>
      <c r="AK128" s="413"/>
      <c r="AL128" s="413"/>
      <c r="AM128" s="413"/>
      <c r="AN128" s="413"/>
      <c r="AO128" s="413"/>
      <c r="AP128" s="413"/>
      <c r="AQ128" s="413"/>
      <c r="AR128" s="413"/>
      <c r="AS128" s="413"/>
      <c r="AT128" s="413"/>
      <c r="AU128" s="413"/>
      <c r="AV128" s="413"/>
      <c r="AW128" s="413"/>
      <c r="AX128" s="413"/>
      <c r="AY128" s="413"/>
      <c r="AZ128" s="413"/>
      <c r="BA128" s="413"/>
      <c r="BB128" s="413"/>
      <c r="BC128" s="413"/>
      <c r="BD128" s="413"/>
      <c r="BE128" s="413"/>
      <c r="BF128" s="413"/>
      <c r="BG128" s="413"/>
      <c r="BH128" s="413"/>
      <c r="BI128" s="413"/>
      <c r="BJ128" s="413"/>
      <c r="BK128" s="413"/>
      <c r="BL128" s="413"/>
      <c r="BM128" s="413"/>
      <c r="BN128" s="413"/>
      <c r="BO128" s="413"/>
      <c r="BP128" s="413"/>
      <c r="BQ128" s="413"/>
      <c r="BR128" s="413"/>
      <c r="BS128" s="413"/>
      <c r="BT128" s="413"/>
      <c r="BU128" s="413"/>
      <c r="BV128" s="413"/>
      <c r="BW128" s="413"/>
      <c r="BX128" s="413"/>
      <c r="BY128" s="413"/>
      <c r="BZ128" s="413"/>
      <c r="CA128" s="413"/>
      <c r="CB128" s="413"/>
      <c r="CC128" s="413"/>
      <c r="CD128" s="413"/>
      <c r="CE128" s="413"/>
      <c r="CF128" s="413"/>
      <c r="CG128" s="413"/>
      <c r="CH128" s="413"/>
      <c r="CI128" s="413"/>
      <c r="CJ128" s="413"/>
      <c r="CK128" s="413"/>
      <c r="CL128" s="413"/>
      <c r="CM128" s="413"/>
      <c r="CN128" s="413"/>
      <c r="CO128" s="413"/>
      <c r="CP128" s="413"/>
      <c r="CQ128" s="413"/>
      <c r="CR128" s="413"/>
      <c r="CS128" s="413"/>
      <c r="CT128" s="413"/>
    </row>
    <row r="129" spans="1:98" ht="15.75" thickBot="1">
      <c r="A129" s="772" t="s">
        <v>124</v>
      </c>
      <c r="B129" s="773"/>
      <c r="C129" s="773"/>
      <c r="D129" s="773"/>
      <c r="E129" s="773"/>
      <c r="F129" s="773"/>
      <c r="G129" s="773"/>
      <c r="H129" s="773"/>
      <c r="I129" s="773"/>
      <c r="J129" s="773"/>
      <c r="K129" s="773"/>
      <c r="L129" s="413"/>
      <c r="M129" s="725" t="s">
        <v>98</v>
      </c>
      <c r="N129" s="726" t="s">
        <v>110</v>
      </c>
      <c r="O129" s="413"/>
      <c r="P129" s="413"/>
      <c r="Q129" s="413"/>
      <c r="R129" s="413"/>
      <c r="S129" s="413"/>
      <c r="T129" s="413"/>
      <c r="U129" s="413"/>
      <c r="V129" s="413"/>
      <c r="W129" s="413"/>
      <c r="X129" s="413"/>
      <c r="Y129" s="413"/>
      <c r="Z129" s="413"/>
      <c r="AA129" s="413"/>
      <c r="AB129" s="413"/>
      <c r="AC129" s="413"/>
      <c r="AD129" s="413"/>
      <c r="AE129" s="413"/>
      <c r="AF129" s="413"/>
      <c r="AG129" s="413"/>
      <c r="AH129" s="413"/>
      <c r="AI129" s="413"/>
      <c r="AJ129" s="413"/>
      <c r="AK129" s="413"/>
      <c r="AL129" s="413"/>
      <c r="AM129" s="413"/>
      <c r="AN129" s="413"/>
      <c r="AO129" s="413"/>
      <c r="AP129" s="413"/>
      <c r="AQ129" s="413"/>
      <c r="AR129" s="413"/>
      <c r="AS129" s="413"/>
      <c r="AT129" s="413"/>
      <c r="AU129" s="413"/>
      <c r="AV129" s="413"/>
      <c r="AW129" s="413"/>
      <c r="AX129" s="413"/>
      <c r="AY129" s="413"/>
      <c r="AZ129" s="413"/>
      <c r="BA129" s="413"/>
      <c r="BB129" s="413"/>
      <c r="BC129" s="413"/>
      <c r="BD129" s="413"/>
      <c r="BE129" s="413"/>
      <c r="BF129" s="413"/>
      <c r="BG129" s="413"/>
      <c r="BH129" s="413"/>
      <c r="BI129" s="413"/>
      <c r="BJ129" s="413"/>
      <c r="BK129" s="413"/>
      <c r="BL129" s="413"/>
      <c r="BM129" s="413"/>
      <c r="BN129" s="413"/>
      <c r="BO129" s="413"/>
      <c r="BP129" s="413"/>
      <c r="BQ129" s="413"/>
      <c r="BR129" s="413"/>
      <c r="BS129" s="413"/>
      <c r="BT129" s="413"/>
      <c r="BU129" s="413"/>
      <c r="BV129" s="413"/>
      <c r="BW129" s="413"/>
      <c r="BX129" s="413"/>
      <c r="BY129" s="413"/>
      <c r="BZ129" s="413"/>
      <c r="CA129" s="413"/>
      <c r="CB129" s="413"/>
      <c r="CC129" s="413"/>
      <c r="CD129" s="413"/>
      <c r="CE129" s="413"/>
      <c r="CF129" s="413"/>
      <c r="CG129" s="413"/>
      <c r="CH129" s="413"/>
      <c r="CI129" s="413"/>
      <c r="CJ129" s="413"/>
      <c r="CK129" s="413"/>
      <c r="CL129" s="413"/>
      <c r="CM129" s="413"/>
      <c r="CN129" s="413"/>
      <c r="CO129" s="413"/>
      <c r="CP129" s="413"/>
      <c r="CQ129" s="413"/>
      <c r="CR129" s="413"/>
      <c r="CS129" s="413"/>
      <c r="CT129" s="413"/>
    </row>
    <row r="130" spans="1:98">
      <c r="A130" s="837" t="s">
        <v>125</v>
      </c>
      <c r="B130" s="838"/>
      <c r="C130" s="839"/>
      <c r="D130" s="727">
        <f>D121+D122+D123+D127+D128</f>
        <v>0</v>
      </c>
      <c r="E130" s="727">
        <f t="shared" ref="E130:K130" si="114">E121+E122+E123+E127+E128</f>
        <v>0</v>
      </c>
      <c r="F130" s="727">
        <f t="shared" si="114"/>
        <v>0</v>
      </c>
      <c r="G130" s="727">
        <f t="shared" si="114"/>
        <v>0</v>
      </c>
      <c r="H130" s="727">
        <f t="shared" si="114"/>
        <v>0</v>
      </c>
      <c r="I130" s="727">
        <f t="shared" si="114"/>
        <v>0</v>
      </c>
      <c r="J130" s="727">
        <f t="shared" si="114"/>
        <v>0</v>
      </c>
      <c r="K130" s="727">
        <f t="shared" si="114"/>
        <v>0</v>
      </c>
      <c r="L130" s="728"/>
      <c r="M130" s="729">
        <f>SUM(D130:K130)</f>
        <v>0</v>
      </c>
      <c r="N130" s="730" t="str">
        <f>IF(AB17=0,"",M130/AB17)</f>
        <v/>
      </c>
      <c r="O130" s="413"/>
      <c r="P130" s="413"/>
      <c r="Q130" s="413"/>
      <c r="R130" s="413"/>
      <c r="S130" s="413"/>
      <c r="T130" s="413"/>
      <c r="U130" s="413"/>
      <c r="V130" s="413"/>
      <c r="W130" s="413"/>
      <c r="X130" s="413"/>
      <c r="Y130" s="413"/>
      <c r="Z130" s="413"/>
      <c r="AA130" s="413"/>
      <c r="AB130" s="413"/>
      <c r="AC130" s="413"/>
      <c r="AD130" s="413"/>
      <c r="AE130" s="413"/>
      <c r="AF130" s="413"/>
      <c r="AG130" s="413"/>
      <c r="AH130" s="413"/>
      <c r="AI130" s="413"/>
      <c r="AJ130" s="413"/>
      <c r="AK130" s="413"/>
      <c r="AL130" s="413"/>
      <c r="AM130" s="413"/>
      <c r="AN130" s="413"/>
      <c r="AO130" s="413"/>
      <c r="AP130" s="413"/>
      <c r="AQ130" s="413"/>
      <c r="AR130" s="413"/>
      <c r="AS130" s="413"/>
      <c r="AT130" s="413"/>
      <c r="AU130" s="413"/>
      <c r="AV130" s="413"/>
      <c r="AW130" s="413"/>
      <c r="AX130" s="413"/>
      <c r="AY130" s="413"/>
      <c r="AZ130" s="413"/>
      <c r="BA130" s="413"/>
      <c r="BB130" s="413"/>
      <c r="BC130" s="413"/>
      <c r="BD130" s="413"/>
      <c r="BE130" s="413"/>
      <c r="BF130" s="413"/>
      <c r="BG130" s="413"/>
      <c r="BH130" s="413"/>
      <c r="BI130" s="413"/>
      <c r="BJ130" s="413"/>
      <c r="BK130" s="413"/>
      <c r="BL130" s="413"/>
      <c r="BM130" s="413"/>
      <c r="BN130" s="413"/>
      <c r="BO130" s="413"/>
      <c r="BP130" s="413"/>
      <c r="BQ130" s="413"/>
      <c r="BR130" s="413"/>
      <c r="BS130" s="413"/>
      <c r="BT130" s="413"/>
      <c r="BU130" s="413"/>
      <c r="BV130" s="413"/>
      <c r="BW130" s="413"/>
      <c r="BX130" s="413"/>
      <c r="BY130" s="413"/>
      <c r="BZ130" s="413"/>
      <c r="CA130" s="413"/>
      <c r="CB130" s="413"/>
      <c r="CC130" s="413"/>
      <c r="CD130" s="413"/>
      <c r="CE130" s="413"/>
      <c r="CF130" s="413"/>
      <c r="CG130" s="413"/>
      <c r="CH130" s="413"/>
      <c r="CI130" s="413"/>
      <c r="CJ130" s="413"/>
      <c r="CK130" s="413"/>
      <c r="CL130" s="413"/>
      <c r="CM130" s="413"/>
      <c r="CN130" s="413"/>
      <c r="CO130" s="413"/>
      <c r="CP130" s="413"/>
      <c r="CQ130" s="413"/>
      <c r="CR130" s="413"/>
      <c r="CS130" s="413"/>
      <c r="CT130" s="413"/>
    </row>
    <row r="131" spans="1:98" ht="30.75" thickBot="1">
      <c r="A131" s="731" t="s">
        <v>126</v>
      </c>
      <c r="B131" s="732"/>
      <c r="C131" s="732"/>
      <c r="D131" s="733">
        <f t="shared" ref="D131:K131" si="115">SUMIFS($D$101:$Z$101,$D$3:$Z$3,D$117)</f>
        <v>0</v>
      </c>
      <c r="E131" s="733">
        <f t="shared" si="115"/>
        <v>0</v>
      </c>
      <c r="F131" s="733">
        <f t="shared" si="115"/>
        <v>0</v>
      </c>
      <c r="G131" s="733">
        <f t="shared" si="115"/>
        <v>0</v>
      </c>
      <c r="H131" s="733">
        <f t="shared" si="115"/>
        <v>0</v>
      </c>
      <c r="I131" s="733">
        <f t="shared" si="115"/>
        <v>0</v>
      </c>
      <c r="J131" s="733">
        <f t="shared" si="115"/>
        <v>0</v>
      </c>
      <c r="K131" s="733">
        <f t="shared" si="115"/>
        <v>0</v>
      </c>
      <c r="L131" s="734"/>
      <c r="M131" s="734">
        <f>SUM(D131:K131)</f>
        <v>0</v>
      </c>
      <c r="N131" s="735" t="str">
        <f>IFERROR(M131/SUM(D100:Z100),"")</f>
        <v/>
      </c>
      <c r="O131" s="413"/>
      <c r="P131" s="413"/>
      <c r="Q131" s="413"/>
      <c r="R131" s="413"/>
      <c r="S131" s="413"/>
      <c r="T131" s="413"/>
      <c r="U131" s="413"/>
      <c r="V131" s="413"/>
      <c r="W131" s="413"/>
      <c r="X131" s="413"/>
      <c r="Y131" s="413"/>
      <c r="Z131" s="413"/>
      <c r="AA131" s="413"/>
      <c r="AB131" s="413"/>
      <c r="AC131" s="413"/>
      <c r="AD131" s="413"/>
      <c r="AE131" s="413"/>
      <c r="AF131" s="413"/>
      <c r="AG131" s="413"/>
      <c r="AH131" s="413"/>
      <c r="AI131" s="413"/>
      <c r="AJ131" s="413"/>
      <c r="AK131" s="413"/>
      <c r="AL131" s="413"/>
      <c r="AM131" s="413"/>
      <c r="AN131" s="413"/>
      <c r="AO131" s="413"/>
      <c r="AP131" s="413"/>
      <c r="AQ131" s="413"/>
      <c r="AR131" s="413"/>
      <c r="AS131" s="413"/>
      <c r="AT131" s="413"/>
      <c r="AU131" s="413"/>
      <c r="AV131" s="413"/>
      <c r="AW131" s="413"/>
      <c r="AX131" s="413"/>
      <c r="AY131" s="413"/>
      <c r="AZ131" s="413"/>
      <c r="BA131" s="413"/>
      <c r="BB131" s="413"/>
      <c r="BC131" s="413"/>
      <c r="BD131" s="413"/>
      <c r="BE131" s="413"/>
      <c r="BF131" s="413"/>
      <c r="BG131" s="413"/>
      <c r="BH131" s="413"/>
      <c r="BI131" s="413"/>
      <c r="BJ131" s="413"/>
      <c r="BK131" s="413"/>
      <c r="BL131" s="413"/>
      <c r="BM131" s="413"/>
      <c r="BN131" s="413"/>
      <c r="BO131" s="413"/>
      <c r="BP131" s="413"/>
      <c r="BQ131" s="413"/>
      <c r="BR131" s="413"/>
      <c r="BS131" s="413"/>
      <c r="BT131" s="413"/>
      <c r="BU131" s="413"/>
      <c r="BV131" s="413"/>
      <c r="BW131" s="413"/>
      <c r="BX131" s="413"/>
      <c r="BY131" s="413"/>
      <c r="BZ131" s="413"/>
      <c r="CA131" s="413"/>
      <c r="CB131" s="413"/>
      <c r="CC131" s="413"/>
      <c r="CD131" s="413"/>
      <c r="CE131" s="413"/>
      <c r="CF131" s="413"/>
      <c r="CG131" s="413"/>
      <c r="CH131" s="413"/>
      <c r="CI131" s="413"/>
      <c r="CJ131" s="413"/>
      <c r="CK131" s="413"/>
      <c r="CL131" s="413"/>
      <c r="CM131" s="413"/>
      <c r="CN131" s="413"/>
      <c r="CO131" s="413"/>
      <c r="CP131" s="413"/>
      <c r="CQ131" s="413"/>
      <c r="CR131" s="413"/>
      <c r="CS131" s="413"/>
      <c r="CT131" s="413"/>
    </row>
    <row r="132" spans="1:98" ht="15.75" thickBot="1">
      <c r="A132" s="736"/>
      <c r="B132" s="737"/>
      <c r="C132" s="737"/>
      <c r="D132" s="421"/>
      <c r="E132" s="421"/>
      <c r="F132" s="421"/>
      <c r="G132" s="421"/>
      <c r="H132" s="421"/>
      <c r="I132" s="421"/>
      <c r="J132" s="421"/>
      <c r="K132" s="421"/>
      <c r="L132" s="413"/>
      <c r="M132" s="738"/>
      <c r="N132" s="739"/>
      <c r="O132" s="413"/>
      <c r="P132" s="413"/>
      <c r="Q132" s="413"/>
      <c r="R132" s="413"/>
      <c r="S132" s="413"/>
      <c r="T132" s="413"/>
      <c r="U132" s="413"/>
      <c r="V132" s="413"/>
      <c r="W132" s="413"/>
      <c r="X132" s="413"/>
      <c r="Y132" s="413"/>
      <c r="Z132" s="413"/>
      <c r="AA132" s="413"/>
      <c r="AB132" s="413"/>
      <c r="AC132" s="413"/>
      <c r="AD132" s="413"/>
      <c r="AE132" s="413"/>
      <c r="AF132" s="413"/>
      <c r="AG132" s="413"/>
      <c r="AH132" s="413"/>
      <c r="AI132" s="413"/>
      <c r="AJ132" s="413"/>
      <c r="AK132" s="413"/>
      <c r="AL132" s="413"/>
      <c r="AM132" s="413"/>
      <c r="AN132" s="413"/>
      <c r="AO132" s="413"/>
      <c r="AP132" s="413"/>
      <c r="AQ132" s="413"/>
      <c r="AR132" s="413"/>
      <c r="AS132" s="413"/>
      <c r="AT132" s="413"/>
      <c r="AU132" s="413"/>
      <c r="AV132" s="413"/>
      <c r="AW132" s="413"/>
      <c r="AX132" s="413"/>
      <c r="AY132" s="413"/>
      <c r="AZ132" s="413"/>
      <c r="BA132" s="413"/>
      <c r="BB132" s="413"/>
      <c r="BC132" s="413"/>
      <c r="BD132" s="413"/>
      <c r="BE132" s="413"/>
      <c r="BF132" s="413"/>
      <c r="BG132" s="413"/>
      <c r="BH132" s="413"/>
      <c r="BI132" s="413"/>
      <c r="BJ132" s="413"/>
      <c r="BK132" s="413"/>
      <c r="BL132" s="413"/>
      <c r="BM132" s="413"/>
      <c r="BN132" s="413"/>
      <c r="BO132" s="413"/>
      <c r="BP132" s="413"/>
      <c r="BQ132" s="413"/>
      <c r="BR132" s="413"/>
      <c r="BS132" s="413"/>
      <c r="BT132" s="413"/>
      <c r="BU132" s="413"/>
      <c r="BV132" s="413"/>
      <c r="BW132" s="413"/>
      <c r="BX132" s="413"/>
      <c r="BY132" s="413"/>
      <c r="BZ132" s="413"/>
      <c r="CA132" s="413"/>
      <c r="CB132" s="413"/>
      <c r="CC132" s="413"/>
      <c r="CD132" s="413"/>
      <c r="CE132" s="413"/>
      <c r="CF132" s="413"/>
      <c r="CG132" s="413"/>
      <c r="CH132" s="413"/>
      <c r="CI132" s="413"/>
      <c r="CJ132" s="413"/>
      <c r="CK132" s="413"/>
      <c r="CL132" s="413"/>
      <c r="CM132" s="413"/>
      <c r="CN132" s="413"/>
      <c r="CO132" s="413"/>
      <c r="CP132" s="413"/>
      <c r="CQ132" s="413"/>
      <c r="CR132" s="413"/>
      <c r="CS132" s="413"/>
      <c r="CT132" s="413"/>
    </row>
    <row r="133" spans="1:98">
      <c r="A133" s="810" t="s">
        <v>127</v>
      </c>
      <c r="B133" s="811"/>
      <c r="C133" s="811"/>
      <c r="D133" s="811"/>
      <c r="E133" s="811"/>
      <c r="F133" s="811"/>
      <c r="G133" s="840"/>
      <c r="H133" s="740"/>
      <c r="I133" s="740"/>
      <c r="J133" s="740"/>
      <c r="K133" s="740"/>
      <c r="L133" s="740"/>
      <c r="M133" s="741" t="s">
        <v>98</v>
      </c>
      <c r="N133" s="698" t="s">
        <v>110</v>
      </c>
      <c r="O133" s="413"/>
      <c r="P133" s="413"/>
      <c r="Q133" s="413"/>
      <c r="R133" s="413"/>
      <c r="S133" s="413"/>
      <c r="T133" s="413"/>
      <c r="U133" s="413"/>
      <c r="V133" s="413"/>
      <c r="W133" s="413"/>
      <c r="X133" s="413"/>
      <c r="Y133" s="413"/>
      <c r="Z133" s="413"/>
      <c r="AA133" s="413"/>
      <c r="AB133" s="413"/>
      <c r="AC133" s="413"/>
      <c r="AD133" s="413"/>
      <c r="AE133" s="413"/>
      <c r="AF133" s="413"/>
      <c r="AG133" s="413"/>
      <c r="AH133" s="413"/>
      <c r="AI133" s="413"/>
      <c r="AJ133" s="413"/>
      <c r="AK133" s="413"/>
      <c r="AL133" s="413"/>
      <c r="AM133" s="413"/>
      <c r="AN133" s="413"/>
      <c r="AO133" s="413"/>
      <c r="AP133" s="413"/>
      <c r="AQ133" s="413"/>
      <c r="AR133" s="413"/>
      <c r="AS133" s="413"/>
      <c r="AT133" s="413"/>
      <c r="AU133" s="413"/>
      <c r="AV133" s="413"/>
      <c r="AW133" s="413"/>
      <c r="AX133" s="413"/>
      <c r="AY133" s="413"/>
      <c r="AZ133" s="413"/>
      <c r="BA133" s="413"/>
      <c r="BB133" s="413"/>
      <c r="BC133" s="413"/>
      <c r="BD133" s="413"/>
      <c r="BE133" s="413"/>
      <c r="BF133" s="413"/>
      <c r="BG133" s="413"/>
      <c r="BH133" s="413"/>
      <c r="BI133" s="413"/>
      <c r="BJ133" s="413"/>
      <c r="BK133" s="413"/>
      <c r="BL133" s="413"/>
      <c r="BM133" s="413"/>
      <c r="BN133" s="413"/>
      <c r="BO133" s="413"/>
      <c r="BP133" s="413"/>
      <c r="BQ133" s="413"/>
      <c r="BR133" s="413"/>
      <c r="BS133" s="413"/>
      <c r="BT133" s="413"/>
      <c r="BU133" s="413"/>
      <c r="BV133" s="413"/>
      <c r="BW133" s="413"/>
      <c r="BX133" s="413"/>
      <c r="BY133" s="413"/>
      <c r="BZ133" s="413"/>
      <c r="CA133" s="413"/>
      <c r="CB133" s="413"/>
      <c r="CC133" s="413"/>
      <c r="CD133" s="413"/>
      <c r="CE133" s="413"/>
      <c r="CF133" s="413"/>
      <c r="CG133" s="413"/>
      <c r="CH133" s="413"/>
      <c r="CI133" s="413"/>
      <c r="CJ133" s="413"/>
      <c r="CK133" s="413"/>
      <c r="CL133" s="413"/>
      <c r="CM133" s="413"/>
      <c r="CN133" s="413"/>
      <c r="CO133" s="413"/>
      <c r="CP133" s="413"/>
      <c r="CQ133" s="413"/>
      <c r="CR133" s="413"/>
      <c r="CS133" s="413"/>
      <c r="CT133" s="413"/>
    </row>
    <row r="134" spans="1:98">
      <c r="A134" s="785" t="s">
        <v>1146</v>
      </c>
      <c r="B134" s="786"/>
      <c r="C134" s="787"/>
      <c r="D134" s="742">
        <f>SUMIF($D$3:$Z$3,D$117,$D109:$Z109)</f>
        <v>0</v>
      </c>
      <c r="E134" s="742">
        <f t="shared" ref="E134:K134" si="116">SUMIF($D$3:$Z$3,E$117,$D109:$Z109)</f>
        <v>0</v>
      </c>
      <c r="F134" s="742">
        <f t="shared" si="116"/>
        <v>0</v>
      </c>
      <c r="G134" s="742">
        <f t="shared" si="116"/>
        <v>0</v>
      </c>
      <c r="H134" s="742">
        <f t="shared" si="116"/>
        <v>0</v>
      </c>
      <c r="I134" s="742">
        <f t="shared" si="116"/>
        <v>0</v>
      </c>
      <c r="J134" s="742">
        <f t="shared" si="116"/>
        <v>0</v>
      </c>
      <c r="K134" s="742">
        <f t="shared" si="116"/>
        <v>0</v>
      </c>
      <c r="L134" s="711"/>
      <c r="M134" s="743">
        <f>SUM(D134:K134)</f>
        <v>0</v>
      </c>
      <c r="N134" s="744"/>
      <c r="O134" s="413"/>
      <c r="P134" s="413"/>
      <c r="Q134" s="413"/>
      <c r="R134" s="413"/>
      <c r="S134" s="413"/>
      <c r="T134" s="413"/>
      <c r="U134" s="413"/>
      <c r="V134" s="413"/>
      <c r="W134" s="413"/>
      <c r="X134" s="413"/>
      <c r="Y134" s="413"/>
      <c r="Z134" s="413"/>
      <c r="AA134" s="413"/>
      <c r="AB134" s="413"/>
      <c r="AC134" s="413"/>
      <c r="AD134" s="413"/>
      <c r="AE134" s="413"/>
      <c r="AF134" s="413"/>
      <c r="AG134" s="413"/>
      <c r="AH134" s="413"/>
      <c r="AI134" s="413"/>
      <c r="AJ134" s="413"/>
      <c r="AK134" s="413"/>
      <c r="AL134" s="413"/>
      <c r="AM134" s="413"/>
      <c r="AN134" s="413"/>
      <c r="AO134" s="413"/>
      <c r="AP134" s="413"/>
      <c r="AQ134" s="413"/>
      <c r="AR134" s="413"/>
      <c r="AS134" s="413"/>
      <c r="AT134" s="413"/>
      <c r="AU134" s="413"/>
      <c r="AV134" s="413"/>
      <c r="AW134" s="413"/>
      <c r="AX134" s="413"/>
      <c r="AY134" s="413"/>
      <c r="AZ134" s="413"/>
      <c r="BA134" s="413"/>
      <c r="BB134" s="413"/>
      <c r="BC134" s="413"/>
      <c r="BD134" s="413"/>
      <c r="BE134" s="413"/>
      <c r="BF134" s="413"/>
      <c r="BG134" s="413"/>
      <c r="BH134" s="413"/>
      <c r="BI134" s="413"/>
      <c r="BJ134" s="413"/>
      <c r="BK134" s="413"/>
      <c r="BL134" s="413"/>
      <c r="BM134" s="413"/>
      <c r="BN134" s="413"/>
      <c r="BO134" s="413"/>
      <c r="BP134" s="413"/>
      <c r="BQ134" s="413"/>
      <c r="BR134" s="413"/>
      <c r="BS134" s="413"/>
      <c r="BT134" s="413"/>
      <c r="BU134" s="413"/>
      <c r="BV134" s="413"/>
      <c r="BW134" s="413"/>
      <c r="BX134" s="413"/>
      <c r="BY134" s="413"/>
      <c r="BZ134" s="413"/>
      <c r="CA134" s="413"/>
      <c r="CB134" s="413"/>
      <c r="CC134" s="413"/>
      <c r="CD134" s="413"/>
      <c r="CE134" s="413"/>
      <c r="CF134" s="413"/>
      <c r="CG134" s="413"/>
      <c r="CH134" s="413"/>
      <c r="CI134" s="413"/>
      <c r="CJ134" s="413"/>
      <c r="CK134" s="413"/>
      <c r="CL134" s="413"/>
      <c r="CM134" s="413"/>
      <c r="CN134" s="413"/>
      <c r="CO134" s="413"/>
      <c r="CP134" s="413"/>
      <c r="CQ134" s="413"/>
      <c r="CR134" s="413"/>
      <c r="CS134" s="413"/>
      <c r="CT134" s="413"/>
    </row>
    <row r="135" spans="1:98">
      <c r="A135" s="785" t="s">
        <v>129</v>
      </c>
      <c r="B135" s="786"/>
      <c r="C135" s="787"/>
      <c r="D135" s="378"/>
      <c r="E135" s="378"/>
      <c r="F135" s="378"/>
      <c r="G135" s="378"/>
      <c r="H135" s="378"/>
      <c r="I135" s="378"/>
      <c r="J135" s="378"/>
      <c r="K135" s="378"/>
      <c r="L135" s="378"/>
      <c r="M135" s="743">
        <f>SUM(D135:K135)</f>
        <v>0</v>
      </c>
      <c r="N135" s="744"/>
      <c r="O135" s="413"/>
      <c r="P135" s="413"/>
      <c r="Q135" s="413"/>
      <c r="R135" s="413"/>
      <c r="S135" s="413"/>
      <c r="T135" s="413"/>
      <c r="U135" s="413"/>
      <c r="V135" s="413"/>
      <c r="W135" s="413"/>
      <c r="X135" s="413"/>
      <c r="Y135" s="413"/>
      <c r="Z135" s="413"/>
      <c r="AA135" s="413"/>
      <c r="AB135" s="413"/>
      <c r="AC135" s="413"/>
      <c r="AD135" s="413"/>
      <c r="AE135" s="413"/>
      <c r="AF135" s="413"/>
      <c r="AG135" s="413"/>
      <c r="AH135" s="413"/>
      <c r="AI135" s="413"/>
      <c r="AJ135" s="413"/>
      <c r="AK135" s="413"/>
      <c r="AL135" s="413"/>
      <c r="AM135" s="413"/>
      <c r="AN135" s="413"/>
      <c r="AO135" s="413"/>
      <c r="AP135" s="413"/>
      <c r="AQ135" s="413"/>
      <c r="AR135" s="413"/>
      <c r="AS135" s="413"/>
      <c r="AT135" s="413"/>
      <c r="AU135" s="413"/>
      <c r="AV135" s="413"/>
      <c r="AW135" s="413"/>
      <c r="AX135" s="413"/>
      <c r="AY135" s="413"/>
      <c r="AZ135" s="413"/>
      <c r="BA135" s="413"/>
      <c r="BB135" s="413"/>
      <c r="BC135" s="413"/>
      <c r="BD135" s="413"/>
      <c r="BE135" s="413"/>
      <c r="BF135" s="413"/>
      <c r="BG135" s="413"/>
      <c r="BH135" s="413"/>
      <c r="BI135" s="413"/>
      <c r="BJ135" s="413"/>
      <c r="BK135" s="413"/>
      <c r="BL135" s="413"/>
      <c r="BM135" s="413"/>
      <c r="BN135" s="413"/>
      <c r="BO135" s="413"/>
      <c r="BP135" s="413"/>
      <c r="BQ135" s="413"/>
      <c r="BR135" s="413"/>
      <c r="BS135" s="413"/>
      <c r="BT135" s="413"/>
      <c r="BU135" s="413"/>
      <c r="BV135" s="413"/>
      <c r="BW135" s="413"/>
      <c r="BX135" s="413"/>
      <c r="BY135" s="413"/>
      <c r="BZ135" s="413"/>
      <c r="CA135" s="413"/>
      <c r="CB135" s="413"/>
      <c r="CC135" s="413"/>
      <c r="CD135" s="413"/>
      <c r="CE135" s="413"/>
      <c r="CF135" s="413"/>
      <c r="CG135" s="413"/>
      <c r="CH135" s="413"/>
      <c r="CI135" s="413"/>
      <c r="CJ135" s="413"/>
      <c r="CK135" s="413"/>
      <c r="CL135" s="413"/>
      <c r="CM135" s="413"/>
      <c r="CN135" s="413"/>
      <c r="CO135" s="413"/>
      <c r="CP135" s="413"/>
      <c r="CQ135" s="413"/>
      <c r="CR135" s="413"/>
      <c r="CS135" s="413"/>
      <c r="CT135" s="413"/>
    </row>
    <row r="136" spans="1:98">
      <c r="A136" s="785" t="s">
        <v>130</v>
      </c>
      <c r="B136" s="786"/>
      <c r="C136" s="787"/>
      <c r="D136" s="378"/>
      <c r="E136" s="378"/>
      <c r="F136" s="378"/>
      <c r="G136" s="378"/>
      <c r="H136" s="378"/>
      <c r="I136" s="378"/>
      <c r="J136" s="378"/>
      <c r="K136" s="378"/>
      <c r="L136" s="378"/>
      <c r="M136" s="743">
        <f>SUM(D136:K136)</f>
        <v>0</v>
      </c>
      <c r="N136" s="744"/>
      <c r="O136" s="413"/>
      <c r="P136" s="413"/>
      <c r="Q136" s="413"/>
      <c r="R136" s="413"/>
      <c r="S136" s="413"/>
      <c r="T136" s="413"/>
      <c r="U136" s="413"/>
      <c r="V136" s="413"/>
      <c r="W136" s="413"/>
      <c r="X136" s="413"/>
      <c r="Y136" s="413"/>
      <c r="Z136" s="413"/>
      <c r="AA136" s="413"/>
      <c r="AB136" s="413"/>
      <c r="AC136" s="413"/>
      <c r="AD136" s="413"/>
      <c r="AE136" s="413"/>
      <c r="AF136" s="413"/>
      <c r="AG136" s="413"/>
      <c r="AH136" s="413"/>
      <c r="AI136" s="413"/>
      <c r="AJ136" s="413"/>
      <c r="AK136" s="413"/>
      <c r="AL136" s="413"/>
      <c r="AM136" s="413"/>
      <c r="AN136" s="413"/>
      <c r="AO136" s="413"/>
      <c r="AP136" s="413"/>
      <c r="AQ136" s="413"/>
      <c r="AR136" s="413"/>
      <c r="AS136" s="413"/>
      <c r="AT136" s="413"/>
      <c r="AU136" s="413"/>
      <c r="AV136" s="413"/>
      <c r="AW136" s="413"/>
      <c r="AX136" s="413"/>
      <c r="AY136" s="413"/>
      <c r="AZ136" s="413"/>
      <c r="BA136" s="413"/>
      <c r="BB136" s="413"/>
      <c r="BC136" s="413"/>
      <c r="BD136" s="413"/>
      <c r="BE136" s="413"/>
      <c r="BF136" s="413"/>
      <c r="BG136" s="413"/>
      <c r="BH136" s="413"/>
      <c r="BI136" s="413"/>
      <c r="BJ136" s="413"/>
      <c r="BK136" s="413"/>
      <c r="BL136" s="413"/>
      <c r="BM136" s="413"/>
      <c r="BN136" s="413"/>
      <c r="BO136" s="413"/>
      <c r="BP136" s="413"/>
      <c r="BQ136" s="413"/>
      <c r="BR136" s="413"/>
      <c r="BS136" s="413"/>
      <c r="BT136" s="413"/>
      <c r="BU136" s="413"/>
      <c r="BV136" s="413"/>
      <c r="BW136" s="413"/>
      <c r="BX136" s="413"/>
      <c r="BY136" s="413"/>
      <c r="BZ136" s="413"/>
      <c r="CA136" s="413"/>
      <c r="CB136" s="413"/>
      <c r="CC136" s="413"/>
      <c r="CD136" s="413"/>
      <c r="CE136" s="413"/>
      <c r="CF136" s="413"/>
      <c r="CG136" s="413"/>
      <c r="CH136" s="413"/>
      <c r="CI136" s="413"/>
      <c r="CJ136" s="413"/>
      <c r="CK136" s="413"/>
      <c r="CL136" s="413"/>
      <c r="CM136" s="413"/>
      <c r="CN136" s="413"/>
      <c r="CO136" s="413"/>
      <c r="CP136" s="413"/>
      <c r="CQ136" s="413"/>
      <c r="CR136" s="413"/>
      <c r="CS136" s="413"/>
      <c r="CT136" s="413"/>
    </row>
    <row r="137" spans="1:98">
      <c r="A137" s="785" t="s">
        <v>131</v>
      </c>
      <c r="B137" s="786"/>
      <c r="C137" s="787"/>
      <c r="D137" s="745">
        <f>D130-D134-D135-D136</f>
        <v>0</v>
      </c>
      <c r="E137" s="745">
        <f t="shared" ref="E137:K137" si="117">E130-E134-E135-E136</f>
        <v>0</v>
      </c>
      <c r="F137" s="745">
        <f t="shared" si="117"/>
        <v>0</v>
      </c>
      <c r="G137" s="745">
        <f t="shared" si="117"/>
        <v>0</v>
      </c>
      <c r="H137" s="745">
        <f t="shared" si="117"/>
        <v>0</v>
      </c>
      <c r="I137" s="745">
        <f t="shared" si="117"/>
        <v>0</v>
      </c>
      <c r="J137" s="745">
        <f t="shared" si="117"/>
        <v>0</v>
      </c>
      <c r="K137" s="745">
        <f t="shared" si="117"/>
        <v>0</v>
      </c>
      <c r="L137" s="745"/>
      <c r="M137" s="743">
        <f>SUM(D137:K137)</f>
        <v>0</v>
      </c>
      <c r="N137" s="744"/>
      <c r="O137" s="413"/>
      <c r="P137" s="413"/>
      <c r="Q137" s="413"/>
      <c r="R137" s="413"/>
      <c r="S137" s="413"/>
      <c r="T137" s="413"/>
      <c r="U137" s="413"/>
      <c r="V137" s="413"/>
      <c r="W137" s="413"/>
      <c r="X137" s="413"/>
      <c r="Y137" s="413"/>
      <c r="Z137" s="413"/>
      <c r="AA137" s="413"/>
      <c r="AB137" s="413"/>
      <c r="AC137" s="413"/>
      <c r="AD137" s="413"/>
      <c r="AE137" s="413"/>
      <c r="AF137" s="413"/>
      <c r="AG137" s="413"/>
      <c r="AH137" s="413"/>
      <c r="AI137" s="413"/>
      <c r="AJ137" s="413"/>
      <c r="AK137" s="413"/>
      <c r="AL137" s="413"/>
      <c r="AM137" s="413"/>
      <c r="AN137" s="413"/>
      <c r="AO137" s="413"/>
      <c r="AP137" s="413"/>
      <c r="AQ137" s="413"/>
      <c r="AR137" s="413"/>
      <c r="AS137" s="413"/>
      <c r="AT137" s="413"/>
      <c r="AU137" s="413"/>
      <c r="AV137" s="413"/>
      <c r="AW137" s="413"/>
      <c r="AX137" s="413"/>
      <c r="AY137" s="413"/>
      <c r="AZ137" s="413"/>
      <c r="BA137" s="413"/>
      <c r="BB137" s="413"/>
      <c r="BC137" s="413"/>
      <c r="BD137" s="413"/>
      <c r="BE137" s="413"/>
      <c r="BF137" s="413"/>
      <c r="BG137" s="413"/>
      <c r="BH137" s="413"/>
      <c r="BI137" s="413"/>
      <c r="BJ137" s="413"/>
      <c r="BK137" s="413"/>
      <c r="BL137" s="413"/>
      <c r="BM137" s="413"/>
      <c r="BN137" s="413"/>
      <c r="BO137" s="413"/>
      <c r="BP137" s="413"/>
      <c r="BQ137" s="413"/>
      <c r="BR137" s="413"/>
      <c r="BS137" s="413"/>
      <c r="BT137" s="413"/>
      <c r="BU137" s="413"/>
      <c r="BV137" s="413"/>
      <c r="BW137" s="413"/>
      <c r="BX137" s="413"/>
      <c r="BY137" s="413"/>
      <c r="BZ137" s="413"/>
      <c r="CA137" s="413"/>
      <c r="CB137" s="413"/>
      <c r="CC137" s="413"/>
      <c r="CD137" s="413"/>
      <c r="CE137" s="413"/>
      <c r="CF137" s="413"/>
      <c r="CG137" s="413"/>
      <c r="CH137" s="413"/>
      <c r="CI137" s="413"/>
      <c r="CJ137" s="413"/>
      <c r="CK137" s="413"/>
      <c r="CL137" s="413"/>
      <c r="CM137" s="413"/>
      <c r="CN137" s="413"/>
      <c r="CO137" s="413"/>
      <c r="CP137" s="413"/>
      <c r="CQ137" s="413"/>
      <c r="CR137" s="413"/>
      <c r="CS137" s="413"/>
      <c r="CT137" s="413"/>
    </row>
    <row r="138" spans="1:98">
      <c r="A138" s="788" t="s">
        <v>132</v>
      </c>
      <c r="B138" s="789"/>
      <c r="C138" s="790"/>
      <c r="D138" s="791">
        <f>AB103</f>
        <v>0</v>
      </c>
      <c r="E138" s="791"/>
      <c r="F138" s="791"/>
      <c r="G138" s="791"/>
      <c r="H138" s="791"/>
      <c r="I138" s="791"/>
      <c r="J138" s="791"/>
      <c r="K138" s="791"/>
      <c r="L138" s="791"/>
      <c r="M138" s="711"/>
      <c r="N138" s="746" t="str">
        <f>IF(OR(D138=0,AB17=0),"",D138/AB17)</f>
        <v/>
      </c>
      <c r="O138" s="413"/>
      <c r="P138" s="413"/>
      <c r="Q138" s="413"/>
      <c r="R138" s="413"/>
      <c r="S138" s="413"/>
      <c r="T138" s="413"/>
      <c r="U138" s="413"/>
      <c r="V138" s="413"/>
      <c r="W138" s="413"/>
      <c r="X138" s="413"/>
      <c r="Y138" s="413"/>
      <c r="Z138" s="413"/>
      <c r="AA138" s="413"/>
      <c r="AB138" s="413"/>
      <c r="AC138" s="413"/>
      <c r="AD138" s="413"/>
      <c r="AE138" s="413"/>
      <c r="AF138" s="413"/>
      <c r="AG138" s="413"/>
      <c r="AH138" s="413"/>
      <c r="AI138" s="413"/>
      <c r="AJ138" s="413"/>
      <c r="AK138" s="413"/>
      <c r="AL138" s="413"/>
      <c r="AM138" s="413"/>
      <c r="AN138" s="413"/>
      <c r="AO138" s="413"/>
      <c r="AP138" s="413"/>
      <c r="AQ138" s="413"/>
      <c r="AR138" s="413"/>
      <c r="AS138" s="413"/>
      <c r="AT138" s="413"/>
      <c r="AU138" s="413"/>
      <c r="AV138" s="413"/>
      <c r="AW138" s="413"/>
      <c r="AX138" s="413"/>
      <c r="AY138" s="413"/>
      <c r="AZ138" s="413"/>
      <c r="BA138" s="413"/>
      <c r="BB138" s="413"/>
      <c r="BC138" s="413"/>
      <c r="BD138" s="413"/>
      <c r="BE138" s="413"/>
      <c r="BF138" s="413"/>
      <c r="BG138" s="413"/>
      <c r="BH138" s="413"/>
      <c r="BI138" s="413"/>
      <c r="BJ138" s="413"/>
      <c r="BK138" s="413"/>
      <c r="BL138" s="413"/>
      <c r="BM138" s="413"/>
      <c r="BN138" s="413"/>
      <c r="BO138" s="413"/>
      <c r="BP138" s="413"/>
      <c r="BQ138" s="413"/>
      <c r="BR138" s="413"/>
      <c r="BS138" s="413"/>
      <c r="BT138" s="413"/>
      <c r="BU138" s="413"/>
      <c r="BV138" s="413"/>
      <c r="BW138" s="413"/>
      <c r="BX138" s="413"/>
      <c r="BY138" s="413"/>
      <c r="BZ138" s="413"/>
      <c r="CA138" s="413"/>
      <c r="CB138" s="413"/>
      <c r="CC138" s="413"/>
      <c r="CD138" s="413"/>
      <c r="CE138" s="413"/>
      <c r="CF138" s="413"/>
      <c r="CG138" s="413"/>
      <c r="CH138" s="413"/>
      <c r="CI138" s="413"/>
      <c r="CJ138" s="413"/>
      <c r="CK138" s="413"/>
      <c r="CL138" s="413"/>
      <c r="CM138" s="413"/>
      <c r="CN138" s="413"/>
      <c r="CO138" s="413"/>
      <c r="CP138" s="413"/>
      <c r="CQ138" s="413"/>
      <c r="CR138" s="413"/>
      <c r="CS138" s="413"/>
      <c r="CT138" s="413"/>
    </row>
    <row r="139" spans="1:98" ht="15.75" thickBot="1">
      <c r="A139" s="833" t="s">
        <v>1147</v>
      </c>
      <c r="B139" s="834"/>
      <c r="C139" s="835"/>
      <c r="D139" s="836">
        <f>IF(SUM(D135:L136)&gt;D138,0,IF(SUM(D134:L134)+SUM(D135:L136)&gt;D138,D138-SUM(D135:L136),SUM(D134:L134)))</f>
        <v>0</v>
      </c>
      <c r="E139" s="836"/>
      <c r="F139" s="836"/>
      <c r="G139" s="836"/>
      <c r="H139" s="836"/>
      <c r="I139" s="836"/>
      <c r="J139" s="836"/>
      <c r="K139" s="836"/>
      <c r="L139" s="836"/>
      <c r="M139" s="714"/>
      <c r="N139" s="747" t="str">
        <f>IF(AB17=0,"",D139/AB17)</f>
        <v/>
      </c>
      <c r="O139" s="413"/>
      <c r="P139" s="413"/>
      <c r="Q139" s="413"/>
      <c r="R139" s="413"/>
      <c r="S139" s="413"/>
      <c r="T139" s="413"/>
      <c r="U139" s="413"/>
      <c r="V139" s="413"/>
      <c r="W139" s="413"/>
      <c r="X139" s="413"/>
      <c r="Y139" s="413"/>
      <c r="Z139" s="413"/>
      <c r="AA139" s="413"/>
      <c r="AB139" s="413"/>
      <c r="AC139" s="413"/>
      <c r="AD139" s="413"/>
      <c r="AE139" s="413"/>
      <c r="AF139" s="413"/>
      <c r="AG139" s="413"/>
      <c r="AH139" s="413"/>
      <c r="AI139" s="413"/>
      <c r="AJ139" s="413"/>
      <c r="AK139" s="413"/>
      <c r="AL139" s="413"/>
      <c r="AM139" s="413"/>
      <c r="AN139" s="413"/>
      <c r="AO139" s="413"/>
      <c r="AP139" s="413"/>
      <c r="AQ139" s="413"/>
      <c r="AR139" s="413"/>
      <c r="AS139" s="413"/>
      <c r="AT139" s="413"/>
      <c r="AU139" s="413"/>
      <c r="AV139" s="413"/>
      <c r="AW139" s="413"/>
      <c r="AX139" s="413"/>
      <c r="AY139" s="413"/>
      <c r="AZ139" s="413"/>
      <c r="BA139" s="413"/>
      <c r="BB139" s="413"/>
      <c r="BC139" s="413"/>
      <c r="BD139" s="413"/>
      <c r="BE139" s="413"/>
      <c r="BF139" s="413"/>
      <c r="BG139" s="413"/>
      <c r="BH139" s="413"/>
      <c r="BI139" s="413"/>
      <c r="BJ139" s="413"/>
      <c r="BK139" s="413"/>
      <c r="BL139" s="413"/>
      <c r="BM139" s="413"/>
      <c r="BN139" s="413"/>
      <c r="BO139" s="413"/>
      <c r="BP139" s="413"/>
      <c r="BQ139" s="413"/>
      <c r="BR139" s="413"/>
      <c r="BS139" s="413"/>
      <c r="BT139" s="413"/>
      <c r="BU139" s="413"/>
      <c r="BV139" s="413"/>
      <c r="BW139" s="413"/>
      <c r="BX139" s="413"/>
      <c r="BY139" s="413"/>
      <c r="BZ139" s="413"/>
      <c r="CA139" s="413"/>
      <c r="CB139" s="413"/>
      <c r="CC139" s="413"/>
      <c r="CD139" s="413"/>
      <c r="CE139" s="413"/>
      <c r="CF139" s="413"/>
      <c r="CG139" s="413"/>
      <c r="CH139" s="413"/>
      <c r="CI139" s="413"/>
      <c r="CJ139" s="413"/>
      <c r="CK139" s="413"/>
      <c r="CL139" s="413"/>
      <c r="CM139" s="413"/>
      <c r="CN139" s="413"/>
      <c r="CO139" s="413"/>
      <c r="CP139" s="413"/>
      <c r="CQ139" s="413"/>
      <c r="CR139" s="413"/>
      <c r="CS139" s="413"/>
      <c r="CT139" s="413"/>
    </row>
    <row r="140" spans="1:98">
      <c r="A140" s="413"/>
      <c r="B140" s="413"/>
      <c r="C140" s="413"/>
      <c r="D140" s="413"/>
      <c r="E140" s="413"/>
      <c r="F140" s="413"/>
      <c r="G140" s="413"/>
      <c r="H140" s="413"/>
      <c r="I140" s="413"/>
      <c r="J140" s="413"/>
      <c r="K140" s="413"/>
      <c r="L140" s="413"/>
      <c r="M140" s="413"/>
      <c r="N140" s="413"/>
      <c r="O140" s="413"/>
      <c r="P140" s="413"/>
      <c r="Q140" s="413"/>
      <c r="R140" s="413"/>
      <c r="S140" s="413"/>
      <c r="T140" s="413"/>
      <c r="U140" s="413"/>
      <c r="V140" s="413"/>
      <c r="W140" s="413"/>
      <c r="X140" s="413"/>
      <c r="Y140" s="413"/>
      <c r="Z140" s="413"/>
      <c r="AA140" s="413"/>
      <c r="AB140" s="413"/>
      <c r="AC140" s="413"/>
      <c r="AD140" s="413"/>
      <c r="AE140" s="413"/>
      <c r="AF140" s="413"/>
      <c r="AG140" s="413"/>
      <c r="AH140" s="413"/>
      <c r="AI140" s="413"/>
      <c r="AJ140" s="413"/>
      <c r="AK140" s="413"/>
      <c r="AL140" s="413"/>
      <c r="AM140" s="413"/>
      <c r="AN140" s="413"/>
      <c r="AO140" s="413"/>
      <c r="AP140" s="413"/>
      <c r="AQ140" s="413"/>
      <c r="AR140" s="413"/>
      <c r="AS140" s="413"/>
      <c r="AT140" s="413"/>
      <c r="AU140" s="413"/>
      <c r="AV140" s="413"/>
      <c r="AW140" s="413"/>
      <c r="AX140" s="413"/>
      <c r="AY140" s="413"/>
      <c r="AZ140" s="413"/>
      <c r="BA140" s="413"/>
      <c r="BB140" s="413"/>
      <c r="BC140" s="413"/>
      <c r="BD140" s="413"/>
      <c r="BE140" s="413"/>
      <c r="BF140" s="413"/>
      <c r="BG140" s="413"/>
      <c r="BH140" s="413"/>
      <c r="BI140" s="413"/>
      <c r="BJ140" s="413"/>
      <c r="BK140" s="413"/>
      <c r="BL140" s="413"/>
      <c r="BM140" s="413"/>
      <c r="BN140" s="413"/>
      <c r="BO140" s="413"/>
      <c r="BP140" s="413"/>
      <c r="BQ140" s="413"/>
      <c r="BR140" s="413"/>
      <c r="BS140" s="413"/>
      <c r="BT140" s="413"/>
      <c r="BU140" s="413"/>
      <c r="BV140" s="413"/>
      <c r="BW140" s="413"/>
      <c r="BX140" s="413"/>
      <c r="BY140" s="413"/>
      <c r="BZ140" s="413"/>
      <c r="CA140" s="413"/>
      <c r="CB140" s="413"/>
      <c r="CC140" s="413"/>
      <c r="CD140" s="413"/>
      <c r="CE140" s="413"/>
      <c r="CF140" s="413"/>
      <c r="CG140" s="413"/>
      <c r="CH140" s="413"/>
      <c r="CI140" s="413"/>
      <c r="CJ140" s="413"/>
      <c r="CK140" s="413"/>
      <c r="CL140" s="413"/>
      <c r="CM140" s="413"/>
      <c r="CN140" s="413"/>
      <c r="CO140" s="413"/>
      <c r="CP140" s="413"/>
      <c r="CQ140" s="413"/>
      <c r="CR140" s="413"/>
      <c r="CS140" s="413"/>
      <c r="CT140" s="413"/>
    </row>
    <row r="141" spans="1:98">
      <c r="A141" s="413"/>
      <c r="B141" s="413"/>
      <c r="C141" s="413"/>
      <c r="D141" s="413"/>
      <c r="E141" s="413"/>
      <c r="F141" s="413"/>
      <c r="G141" s="413"/>
      <c r="H141" s="413"/>
      <c r="I141" s="413"/>
      <c r="J141" s="413"/>
      <c r="K141" s="413"/>
      <c r="L141" s="413"/>
      <c r="M141" s="413"/>
      <c r="N141" s="413"/>
      <c r="O141" s="413"/>
      <c r="P141" s="413"/>
      <c r="Q141" s="413"/>
      <c r="R141" s="413"/>
      <c r="S141" s="413"/>
      <c r="T141" s="413"/>
      <c r="U141" s="413"/>
      <c r="V141" s="413"/>
      <c r="W141" s="413"/>
      <c r="X141" s="413"/>
      <c r="Y141" s="413"/>
      <c r="Z141" s="413"/>
      <c r="AA141" s="413"/>
      <c r="AB141" s="413"/>
      <c r="AC141" s="413"/>
      <c r="AD141" s="413"/>
      <c r="AE141" s="413"/>
      <c r="AF141" s="413"/>
      <c r="AG141" s="413"/>
      <c r="AH141" s="413"/>
      <c r="AI141" s="413"/>
      <c r="AJ141" s="413"/>
      <c r="AK141" s="413"/>
      <c r="AL141" s="413"/>
      <c r="AM141" s="413"/>
      <c r="AN141" s="413"/>
      <c r="AO141" s="413"/>
      <c r="AP141" s="413"/>
      <c r="AQ141" s="413"/>
      <c r="AR141" s="413"/>
      <c r="AS141" s="413"/>
      <c r="AT141" s="413"/>
      <c r="AU141" s="413"/>
      <c r="AV141" s="413"/>
      <c r="AW141" s="413"/>
      <c r="AX141" s="413"/>
      <c r="AY141" s="413"/>
      <c r="AZ141" s="413"/>
      <c r="BA141" s="413"/>
      <c r="BB141" s="413"/>
      <c r="BC141" s="413"/>
      <c r="BD141" s="413"/>
      <c r="BE141" s="413"/>
      <c r="BF141" s="413"/>
      <c r="BG141" s="413"/>
      <c r="BH141" s="413"/>
      <c r="BI141" s="413"/>
      <c r="BJ141" s="413"/>
      <c r="BK141" s="413"/>
      <c r="BL141" s="413"/>
      <c r="BM141" s="413"/>
      <c r="BN141" s="413"/>
      <c r="BO141" s="413"/>
      <c r="BP141" s="413"/>
      <c r="BQ141" s="413"/>
      <c r="BR141" s="413"/>
      <c r="BS141" s="413"/>
      <c r="BT141" s="413"/>
      <c r="BU141" s="413"/>
      <c r="BV141" s="413"/>
      <c r="BW141" s="413"/>
      <c r="BX141" s="413"/>
      <c r="BY141" s="413"/>
      <c r="BZ141" s="413"/>
      <c r="CA141" s="413"/>
      <c r="CB141" s="413"/>
      <c r="CC141" s="413"/>
      <c r="CD141" s="413"/>
      <c r="CE141" s="413"/>
      <c r="CF141" s="413"/>
      <c r="CG141" s="413"/>
      <c r="CH141" s="413"/>
      <c r="CI141" s="413"/>
      <c r="CJ141" s="413"/>
      <c r="CK141" s="413"/>
      <c r="CL141" s="413"/>
      <c r="CM141" s="413"/>
      <c r="CN141" s="413"/>
      <c r="CO141" s="413"/>
      <c r="CP141" s="413"/>
      <c r="CQ141" s="413"/>
      <c r="CR141" s="413"/>
      <c r="CS141" s="413"/>
      <c r="CT141" s="413"/>
    </row>
    <row r="142" spans="1:98">
      <c r="A142" s="413"/>
      <c r="B142" s="413"/>
      <c r="C142" s="413"/>
      <c r="D142" s="413"/>
      <c r="E142" s="413"/>
      <c r="F142" s="413"/>
      <c r="G142" s="413"/>
      <c r="H142" s="413"/>
      <c r="I142" s="413"/>
      <c r="J142" s="413"/>
      <c r="K142" s="413"/>
      <c r="L142" s="413"/>
      <c r="M142" s="413"/>
      <c r="N142" s="413"/>
      <c r="O142" s="413"/>
      <c r="P142" s="413"/>
      <c r="Q142" s="413"/>
      <c r="R142" s="413"/>
      <c r="S142" s="413"/>
      <c r="T142" s="413"/>
      <c r="U142" s="413"/>
      <c r="V142" s="413"/>
      <c r="W142" s="413"/>
      <c r="X142" s="413"/>
      <c r="Y142" s="413"/>
      <c r="Z142" s="413"/>
      <c r="AA142" s="413"/>
      <c r="AB142" s="413"/>
      <c r="AC142" s="413"/>
      <c r="AD142" s="413"/>
      <c r="AE142" s="413"/>
      <c r="AF142" s="413"/>
      <c r="AG142" s="413"/>
      <c r="AH142" s="413"/>
      <c r="AI142" s="413"/>
      <c r="AJ142" s="413"/>
      <c r="AK142" s="413"/>
      <c r="AL142" s="413"/>
      <c r="AM142" s="413"/>
      <c r="AN142" s="413"/>
      <c r="AO142" s="413"/>
      <c r="AP142" s="413"/>
      <c r="AQ142" s="413"/>
      <c r="AR142" s="413"/>
      <c r="AS142" s="413"/>
      <c r="AT142" s="413"/>
      <c r="AU142" s="413"/>
      <c r="AV142" s="413"/>
      <c r="AW142" s="413"/>
      <c r="AX142" s="413"/>
      <c r="AY142" s="413"/>
      <c r="AZ142" s="413"/>
      <c r="BA142" s="413"/>
      <c r="BB142" s="413"/>
      <c r="BC142" s="413"/>
      <c r="BD142" s="413"/>
      <c r="BE142" s="413"/>
      <c r="BF142" s="413"/>
      <c r="BG142" s="413"/>
      <c r="BH142" s="413"/>
      <c r="BI142" s="413"/>
      <c r="BJ142" s="413"/>
      <c r="BK142" s="413"/>
      <c r="BL142" s="413"/>
      <c r="BM142" s="413"/>
      <c r="BN142" s="413"/>
      <c r="BO142" s="413"/>
      <c r="BP142" s="413"/>
      <c r="BQ142" s="413"/>
      <c r="BR142" s="413"/>
      <c r="BS142" s="413"/>
      <c r="BT142" s="413"/>
      <c r="BU142" s="413"/>
      <c r="BV142" s="413"/>
      <c r="BW142" s="413"/>
      <c r="BX142" s="413"/>
      <c r="BY142" s="413"/>
      <c r="BZ142" s="413"/>
      <c r="CA142" s="413"/>
      <c r="CB142" s="413"/>
      <c r="CC142" s="413"/>
      <c r="CD142" s="413"/>
      <c r="CE142" s="413"/>
      <c r="CF142" s="413"/>
      <c r="CG142" s="413"/>
      <c r="CH142" s="413"/>
      <c r="CI142" s="413"/>
      <c r="CJ142" s="413"/>
      <c r="CK142" s="413"/>
      <c r="CL142" s="413"/>
      <c r="CM142" s="413"/>
      <c r="CN142" s="413"/>
      <c r="CO142" s="413"/>
      <c r="CP142" s="413"/>
      <c r="CQ142" s="413"/>
      <c r="CR142" s="413"/>
      <c r="CS142" s="413"/>
      <c r="CT142" s="413"/>
    </row>
    <row r="143" spans="1:98">
      <c r="A143" s="413"/>
      <c r="B143" s="413"/>
      <c r="C143" s="413"/>
      <c r="D143" s="413"/>
      <c r="E143" s="413"/>
      <c r="F143" s="413"/>
      <c r="G143" s="413"/>
      <c r="H143" s="413"/>
      <c r="I143" s="413"/>
      <c r="J143" s="413"/>
      <c r="K143" s="413"/>
      <c r="L143" s="413"/>
      <c r="M143" s="413"/>
      <c r="N143" s="413"/>
      <c r="O143" s="413"/>
      <c r="P143" s="413"/>
      <c r="Q143" s="413"/>
      <c r="R143" s="413"/>
      <c r="S143" s="413"/>
      <c r="T143" s="413"/>
      <c r="U143" s="413"/>
      <c r="V143" s="413"/>
      <c r="W143" s="413"/>
      <c r="X143" s="413"/>
      <c r="Y143" s="413"/>
      <c r="Z143" s="413"/>
      <c r="AA143" s="413"/>
      <c r="AB143" s="413"/>
      <c r="AC143" s="413"/>
      <c r="AD143" s="413"/>
      <c r="AE143" s="413"/>
      <c r="AF143" s="413"/>
      <c r="AG143" s="413"/>
      <c r="AH143" s="413"/>
      <c r="AI143" s="413"/>
      <c r="AJ143" s="413"/>
      <c r="AK143" s="413"/>
      <c r="AL143" s="413"/>
      <c r="AM143" s="413"/>
      <c r="AN143" s="413"/>
      <c r="AO143" s="413"/>
      <c r="AP143" s="413"/>
      <c r="AQ143" s="413"/>
      <c r="AR143" s="413"/>
      <c r="AS143" s="413"/>
      <c r="AT143" s="413"/>
      <c r="AU143" s="413"/>
      <c r="AV143" s="413"/>
      <c r="AW143" s="413"/>
      <c r="AX143" s="413"/>
      <c r="AY143" s="413"/>
      <c r="AZ143" s="413"/>
      <c r="BA143" s="413"/>
      <c r="BB143" s="413"/>
      <c r="BC143" s="413"/>
      <c r="BD143" s="413"/>
      <c r="BE143" s="413"/>
      <c r="BF143" s="413"/>
      <c r="BG143" s="413"/>
      <c r="BH143" s="413"/>
      <c r="BI143" s="413"/>
      <c r="BJ143" s="413"/>
      <c r="BK143" s="413"/>
      <c r="BL143" s="413"/>
      <c r="BM143" s="413"/>
      <c r="BN143" s="413"/>
      <c r="BO143" s="413"/>
      <c r="BP143" s="413"/>
      <c r="BQ143" s="413"/>
      <c r="BR143" s="413"/>
      <c r="BS143" s="413"/>
      <c r="BT143" s="413"/>
      <c r="BU143" s="413"/>
      <c r="BV143" s="413"/>
      <c r="BW143" s="413"/>
      <c r="BX143" s="413"/>
      <c r="BY143" s="413"/>
      <c r="BZ143" s="413"/>
      <c r="CA143" s="413"/>
      <c r="CB143" s="413"/>
      <c r="CC143" s="413"/>
      <c r="CD143" s="413"/>
      <c r="CE143" s="413"/>
      <c r="CF143" s="413"/>
      <c r="CG143" s="413"/>
      <c r="CH143" s="413"/>
      <c r="CI143" s="413"/>
      <c r="CJ143" s="413"/>
      <c r="CK143" s="413"/>
      <c r="CL143" s="413"/>
      <c r="CM143" s="413"/>
      <c r="CN143" s="413"/>
      <c r="CO143" s="413"/>
      <c r="CP143" s="413"/>
      <c r="CQ143" s="413"/>
      <c r="CR143" s="413"/>
      <c r="CS143" s="413"/>
      <c r="CT143" s="413"/>
    </row>
    <row r="144" spans="1:98">
      <c r="A144" s="413"/>
      <c r="B144" s="413"/>
      <c r="C144" s="413"/>
      <c r="D144" s="413"/>
      <c r="E144" s="413"/>
      <c r="F144" s="413"/>
      <c r="G144" s="413"/>
      <c r="H144" s="413"/>
      <c r="I144" s="413"/>
      <c r="J144" s="413"/>
      <c r="K144" s="413"/>
      <c r="L144" s="413"/>
      <c r="M144" s="413"/>
      <c r="N144" s="413"/>
      <c r="O144" s="413"/>
      <c r="P144" s="413"/>
      <c r="Q144" s="413"/>
      <c r="R144" s="413"/>
      <c r="S144" s="413"/>
      <c r="T144" s="413"/>
      <c r="U144" s="413"/>
      <c r="V144" s="413"/>
      <c r="W144" s="413"/>
      <c r="X144" s="413"/>
      <c r="Y144" s="413"/>
      <c r="Z144" s="413"/>
      <c r="AA144" s="413"/>
      <c r="AB144" s="413"/>
      <c r="AC144" s="413"/>
      <c r="AD144" s="413"/>
      <c r="AE144" s="413"/>
      <c r="AF144" s="413"/>
      <c r="AG144" s="413"/>
      <c r="AH144" s="413"/>
      <c r="AI144" s="413"/>
      <c r="AJ144" s="413"/>
      <c r="AK144" s="413"/>
      <c r="AL144" s="413"/>
      <c r="AM144" s="413"/>
      <c r="AN144" s="413"/>
      <c r="AO144" s="413"/>
      <c r="AP144" s="413"/>
      <c r="AQ144" s="413"/>
      <c r="AR144" s="413"/>
      <c r="AS144" s="413"/>
      <c r="AT144" s="413"/>
      <c r="AU144" s="413"/>
      <c r="AV144" s="413"/>
      <c r="AW144" s="413"/>
      <c r="AX144" s="413"/>
      <c r="AY144" s="413"/>
      <c r="AZ144" s="413"/>
      <c r="BA144" s="413"/>
      <c r="BB144" s="413"/>
      <c r="BC144" s="413"/>
      <c r="BD144" s="413"/>
      <c r="BE144" s="413"/>
      <c r="BF144" s="413"/>
      <c r="BG144" s="413"/>
      <c r="BH144" s="413"/>
      <c r="BI144" s="413"/>
      <c r="BJ144" s="413"/>
      <c r="BK144" s="413"/>
      <c r="BL144" s="413"/>
      <c r="BM144" s="413"/>
      <c r="BN144" s="413"/>
      <c r="BO144" s="413"/>
      <c r="BP144" s="413"/>
      <c r="BQ144" s="413"/>
      <c r="BR144" s="413"/>
      <c r="BS144" s="413"/>
      <c r="BT144" s="413"/>
      <c r="BU144" s="413"/>
      <c r="BV144" s="413"/>
      <c r="BW144" s="413"/>
      <c r="BX144" s="413"/>
      <c r="BY144" s="413"/>
      <c r="BZ144" s="413"/>
      <c r="CA144" s="413"/>
      <c r="CB144" s="413"/>
      <c r="CC144" s="413"/>
      <c r="CD144" s="413"/>
      <c r="CE144" s="413"/>
      <c r="CF144" s="413"/>
      <c r="CG144" s="413"/>
      <c r="CH144" s="413"/>
      <c r="CI144" s="413"/>
      <c r="CJ144" s="413"/>
      <c r="CK144" s="413"/>
      <c r="CL144" s="413"/>
      <c r="CM144" s="413"/>
      <c r="CN144" s="413"/>
      <c r="CO144" s="413"/>
      <c r="CP144" s="413"/>
      <c r="CQ144" s="413"/>
      <c r="CR144" s="413"/>
      <c r="CS144" s="413"/>
      <c r="CT144" s="413"/>
    </row>
    <row r="145" spans="1:98">
      <c r="A145" s="413"/>
      <c r="B145" s="413"/>
      <c r="C145" s="413"/>
      <c r="D145" s="413"/>
      <c r="E145" s="413"/>
      <c r="F145" s="413"/>
      <c r="G145" s="413"/>
      <c r="H145" s="413"/>
      <c r="I145" s="413"/>
      <c r="J145" s="413"/>
      <c r="K145" s="413"/>
      <c r="L145" s="413"/>
      <c r="M145" s="413"/>
      <c r="N145" s="413"/>
      <c r="O145" s="413"/>
      <c r="P145" s="413"/>
      <c r="Q145" s="413"/>
      <c r="R145" s="413"/>
      <c r="S145" s="413"/>
      <c r="T145" s="413"/>
      <c r="U145" s="413"/>
      <c r="V145" s="413"/>
      <c r="W145" s="413"/>
      <c r="X145" s="413"/>
      <c r="Y145" s="413"/>
      <c r="Z145" s="413"/>
      <c r="AA145" s="413"/>
      <c r="AB145" s="413"/>
      <c r="AC145" s="413"/>
      <c r="AD145" s="413"/>
      <c r="AE145" s="413"/>
      <c r="AF145" s="413"/>
      <c r="AG145" s="413"/>
      <c r="AH145" s="413"/>
      <c r="AI145" s="413"/>
      <c r="AJ145" s="413"/>
      <c r="AK145" s="413"/>
      <c r="AL145" s="413"/>
      <c r="AM145" s="413"/>
      <c r="AN145" s="413"/>
      <c r="AO145" s="413"/>
      <c r="AP145" s="413"/>
      <c r="AQ145" s="413"/>
      <c r="AR145" s="413"/>
      <c r="AS145" s="413"/>
      <c r="AT145" s="413"/>
      <c r="AU145" s="413"/>
      <c r="AV145" s="413"/>
      <c r="AW145" s="413"/>
      <c r="AX145" s="413"/>
      <c r="AY145" s="413"/>
      <c r="AZ145" s="413"/>
      <c r="BA145" s="413"/>
      <c r="BB145" s="413"/>
      <c r="BC145" s="413"/>
      <c r="BD145" s="413"/>
      <c r="BE145" s="413"/>
      <c r="BF145" s="413"/>
      <c r="BG145" s="413"/>
      <c r="BH145" s="413"/>
      <c r="BI145" s="413"/>
      <c r="BJ145" s="413"/>
      <c r="BK145" s="413"/>
      <c r="BL145" s="413"/>
      <c r="BM145" s="413"/>
      <c r="BN145" s="413"/>
      <c r="BO145" s="413"/>
      <c r="BP145" s="413"/>
      <c r="BQ145" s="413"/>
      <c r="BR145" s="413"/>
      <c r="BS145" s="413"/>
      <c r="BT145" s="413"/>
      <c r="BU145" s="413"/>
      <c r="BV145" s="413"/>
      <c r="BW145" s="413"/>
      <c r="BX145" s="413"/>
      <c r="BY145" s="413"/>
      <c r="BZ145" s="413"/>
      <c r="CA145" s="413"/>
      <c r="CB145" s="413"/>
      <c r="CC145" s="413"/>
      <c r="CD145" s="413"/>
      <c r="CE145" s="413"/>
      <c r="CF145" s="413"/>
      <c r="CG145" s="413"/>
      <c r="CH145" s="413"/>
      <c r="CI145" s="413"/>
      <c r="CJ145" s="413"/>
      <c r="CK145" s="413"/>
      <c r="CL145" s="413"/>
      <c r="CM145" s="413"/>
      <c r="CN145" s="413"/>
      <c r="CO145" s="413"/>
      <c r="CP145" s="413"/>
      <c r="CQ145" s="413"/>
      <c r="CR145" s="413"/>
      <c r="CS145" s="413"/>
      <c r="CT145" s="413"/>
    </row>
    <row r="146" spans="1:98">
      <c r="A146" s="413"/>
      <c r="B146" s="413"/>
      <c r="C146" s="413"/>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3"/>
      <c r="AD146" s="413"/>
      <c r="AE146" s="413"/>
      <c r="AF146" s="413"/>
      <c r="AG146" s="413"/>
      <c r="AH146" s="413"/>
      <c r="AI146" s="413"/>
      <c r="AJ146" s="413"/>
      <c r="AK146" s="413"/>
      <c r="AL146" s="413"/>
      <c r="AM146" s="413"/>
      <c r="AN146" s="413"/>
      <c r="AO146" s="413"/>
      <c r="AP146" s="413"/>
      <c r="AQ146" s="413"/>
      <c r="AR146" s="413"/>
      <c r="AS146" s="413"/>
      <c r="AT146" s="413"/>
      <c r="AU146" s="413"/>
      <c r="AV146" s="413"/>
      <c r="AW146" s="413"/>
      <c r="AX146" s="413"/>
      <c r="AY146" s="413"/>
      <c r="AZ146" s="413"/>
      <c r="BA146" s="413"/>
      <c r="BB146" s="413"/>
      <c r="BC146" s="413"/>
      <c r="BD146" s="413"/>
      <c r="BE146" s="413"/>
      <c r="BF146" s="413"/>
      <c r="BG146" s="413"/>
      <c r="BH146" s="413"/>
      <c r="BI146" s="413"/>
      <c r="BJ146" s="413"/>
      <c r="BK146" s="413"/>
      <c r="BL146" s="413"/>
      <c r="BM146" s="413"/>
      <c r="BN146" s="413"/>
      <c r="BO146" s="413"/>
      <c r="BP146" s="413"/>
      <c r="BQ146" s="413"/>
      <c r="BR146" s="413"/>
      <c r="BS146" s="413"/>
      <c r="BT146" s="413"/>
      <c r="BU146" s="413"/>
      <c r="BV146" s="413"/>
      <c r="BW146" s="413"/>
      <c r="BX146" s="413"/>
      <c r="BY146" s="413"/>
      <c r="BZ146" s="413"/>
      <c r="CA146" s="413"/>
      <c r="CB146" s="413"/>
      <c r="CC146" s="413"/>
      <c r="CD146" s="413"/>
      <c r="CE146" s="413"/>
      <c r="CF146" s="413"/>
      <c r="CG146" s="413"/>
      <c r="CH146" s="413"/>
      <c r="CI146" s="413"/>
      <c r="CJ146" s="413"/>
      <c r="CK146" s="413"/>
      <c r="CL146" s="413"/>
      <c r="CM146" s="413"/>
      <c r="CN146" s="413"/>
      <c r="CO146" s="413"/>
      <c r="CP146" s="413"/>
      <c r="CQ146" s="413"/>
      <c r="CR146" s="413"/>
      <c r="CS146" s="413"/>
      <c r="CT146" s="413"/>
    </row>
    <row r="147" spans="1:98">
      <c r="A147" s="413"/>
      <c r="B147" s="413"/>
      <c r="C147" s="413"/>
      <c r="D147" s="413"/>
      <c r="E147" s="413"/>
      <c r="F147" s="413"/>
      <c r="G147" s="413"/>
      <c r="H147" s="413"/>
      <c r="I147" s="413"/>
      <c r="J147" s="413"/>
      <c r="K147" s="413"/>
      <c r="L147" s="413"/>
      <c r="M147" s="413"/>
      <c r="N147" s="413"/>
      <c r="O147" s="413"/>
      <c r="P147" s="413"/>
      <c r="Q147" s="413"/>
      <c r="R147" s="413"/>
      <c r="S147" s="413"/>
      <c r="T147" s="413"/>
      <c r="U147" s="413"/>
      <c r="V147" s="413"/>
      <c r="W147" s="413"/>
      <c r="X147" s="413"/>
      <c r="Y147" s="413"/>
      <c r="Z147" s="413"/>
      <c r="AA147" s="413"/>
      <c r="AB147" s="413"/>
      <c r="AC147" s="413"/>
      <c r="AD147" s="413"/>
      <c r="AE147" s="413"/>
      <c r="AF147" s="413"/>
      <c r="AG147" s="413"/>
      <c r="AH147" s="413"/>
      <c r="AI147" s="413"/>
      <c r="AJ147" s="413"/>
      <c r="AK147" s="413"/>
      <c r="AL147" s="413"/>
      <c r="AM147" s="413"/>
      <c r="AN147" s="413"/>
      <c r="AO147" s="413"/>
      <c r="AP147" s="413"/>
      <c r="AQ147" s="413"/>
      <c r="AR147" s="413"/>
      <c r="AS147" s="413"/>
      <c r="AT147" s="413"/>
      <c r="AU147" s="413"/>
      <c r="AV147" s="413"/>
      <c r="AW147" s="413"/>
      <c r="AX147" s="413"/>
      <c r="AY147" s="413"/>
      <c r="AZ147" s="413"/>
      <c r="BA147" s="413"/>
      <c r="BB147" s="413"/>
      <c r="BC147" s="413"/>
      <c r="BD147" s="413"/>
      <c r="BE147" s="413"/>
      <c r="BF147" s="413"/>
      <c r="BG147" s="413"/>
      <c r="BH147" s="413"/>
      <c r="BI147" s="413"/>
      <c r="BJ147" s="413"/>
      <c r="BK147" s="413"/>
      <c r="BL147" s="413"/>
      <c r="BM147" s="413"/>
      <c r="BN147" s="413"/>
      <c r="BO147" s="413"/>
      <c r="BP147" s="413"/>
      <c r="BQ147" s="413"/>
      <c r="BR147" s="413"/>
      <c r="BS147" s="413"/>
      <c r="BT147" s="413"/>
      <c r="BU147" s="413"/>
      <c r="BV147" s="413"/>
      <c r="BW147" s="413"/>
      <c r="BX147" s="413"/>
      <c r="BY147" s="413"/>
      <c r="BZ147" s="413"/>
      <c r="CA147" s="413"/>
      <c r="CB147" s="413"/>
      <c r="CC147" s="413"/>
      <c r="CD147" s="413"/>
      <c r="CE147" s="413"/>
      <c r="CF147" s="413"/>
      <c r="CG147" s="413"/>
      <c r="CH147" s="413"/>
      <c r="CI147" s="413"/>
      <c r="CJ147" s="413"/>
      <c r="CK147" s="413"/>
      <c r="CL147" s="413"/>
      <c r="CM147" s="413"/>
      <c r="CN147" s="413"/>
      <c r="CO147" s="413"/>
      <c r="CP147" s="413"/>
      <c r="CQ147" s="413"/>
      <c r="CR147" s="413"/>
      <c r="CS147" s="413"/>
      <c r="CT147" s="413"/>
    </row>
    <row r="148" spans="1:98">
      <c r="A148" s="413"/>
      <c r="B148" s="413"/>
      <c r="C148" s="413"/>
      <c r="D148" s="413"/>
      <c r="E148" s="413"/>
      <c r="F148" s="413"/>
      <c r="G148" s="413"/>
      <c r="H148" s="413"/>
      <c r="I148" s="413"/>
      <c r="J148" s="413"/>
      <c r="K148" s="413"/>
      <c r="L148" s="413"/>
      <c r="M148" s="413"/>
      <c r="N148" s="413"/>
      <c r="O148" s="413"/>
      <c r="P148" s="413"/>
      <c r="Q148" s="413"/>
      <c r="R148" s="413"/>
      <c r="S148" s="413"/>
      <c r="T148" s="413"/>
      <c r="U148" s="413"/>
      <c r="V148" s="413"/>
      <c r="W148" s="413"/>
      <c r="X148" s="413"/>
      <c r="Y148" s="413"/>
      <c r="Z148" s="413"/>
      <c r="AA148" s="413"/>
      <c r="AB148" s="413"/>
      <c r="AC148" s="413"/>
      <c r="AD148" s="413"/>
      <c r="AE148" s="413"/>
      <c r="AF148" s="413"/>
      <c r="AG148" s="413"/>
      <c r="AH148" s="413"/>
      <c r="AI148" s="413"/>
      <c r="AJ148" s="413"/>
      <c r="AK148" s="413"/>
      <c r="AL148" s="413"/>
      <c r="AM148" s="413"/>
      <c r="AN148" s="413"/>
      <c r="AO148" s="413"/>
      <c r="AP148" s="413"/>
      <c r="AQ148" s="413"/>
      <c r="AR148" s="413"/>
      <c r="AS148" s="413"/>
      <c r="AT148" s="413"/>
      <c r="AU148" s="413"/>
      <c r="AV148" s="413"/>
      <c r="AW148" s="413"/>
      <c r="AX148" s="413"/>
      <c r="AY148" s="413"/>
      <c r="AZ148" s="413"/>
      <c r="BA148" s="413"/>
      <c r="BB148" s="413"/>
      <c r="BC148" s="413"/>
      <c r="BD148" s="413"/>
      <c r="BE148" s="413"/>
      <c r="BF148" s="413"/>
      <c r="BG148" s="413"/>
      <c r="BH148" s="413"/>
      <c r="BI148" s="413"/>
      <c r="BJ148" s="413"/>
      <c r="BK148" s="413"/>
      <c r="BL148" s="413"/>
      <c r="BM148" s="413"/>
      <c r="BN148" s="413"/>
      <c r="BO148" s="413"/>
      <c r="BP148" s="413"/>
      <c r="BQ148" s="413"/>
      <c r="BR148" s="413"/>
      <c r="BS148" s="413"/>
      <c r="BT148" s="413"/>
      <c r="BU148" s="413"/>
      <c r="BV148" s="413"/>
      <c r="BW148" s="413"/>
      <c r="BX148" s="413"/>
      <c r="BY148" s="413"/>
      <c r="BZ148" s="413"/>
      <c r="CA148" s="413"/>
      <c r="CB148" s="413"/>
      <c r="CC148" s="413"/>
      <c r="CD148" s="413"/>
      <c r="CE148" s="413"/>
      <c r="CF148" s="413"/>
      <c r="CG148" s="413"/>
      <c r="CH148" s="413"/>
      <c r="CI148" s="413"/>
      <c r="CJ148" s="413"/>
      <c r="CK148" s="413"/>
      <c r="CL148" s="413"/>
      <c r="CM148" s="413"/>
      <c r="CN148" s="413"/>
      <c r="CO148" s="413"/>
      <c r="CP148" s="413"/>
      <c r="CQ148" s="413"/>
      <c r="CR148" s="413"/>
      <c r="CS148" s="413"/>
      <c r="CT148" s="413"/>
    </row>
    <row r="149" spans="1:98">
      <c r="A149" s="413"/>
      <c r="B149" s="413"/>
      <c r="C149" s="413"/>
      <c r="D149" s="413"/>
      <c r="E149" s="413"/>
      <c r="F149" s="413"/>
      <c r="G149" s="413"/>
      <c r="H149" s="413"/>
      <c r="I149" s="413"/>
      <c r="J149" s="413"/>
      <c r="K149" s="413"/>
      <c r="L149" s="413"/>
      <c r="M149" s="413"/>
      <c r="N149" s="413"/>
      <c r="O149" s="413"/>
      <c r="P149" s="413"/>
      <c r="Q149" s="413"/>
      <c r="R149" s="413"/>
      <c r="S149" s="413"/>
      <c r="T149" s="413"/>
      <c r="U149" s="413"/>
      <c r="V149" s="413"/>
      <c r="W149" s="413"/>
      <c r="X149" s="413"/>
      <c r="Y149" s="413"/>
      <c r="Z149" s="413"/>
      <c r="AA149" s="413"/>
      <c r="AB149" s="413"/>
      <c r="AC149" s="413"/>
      <c r="AD149" s="413"/>
      <c r="AE149" s="413"/>
      <c r="AF149" s="413"/>
      <c r="AG149" s="413"/>
      <c r="AH149" s="413"/>
      <c r="AI149" s="413"/>
      <c r="AJ149" s="413"/>
      <c r="AK149" s="413"/>
      <c r="AL149" s="413"/>
      <c r="AM149" s="413"/>
      <c r="AN149" s="413"/>
      <c r="AO149" s="413"/>
      <c r="AP149" s="413"/>
      <c r="AQ149" s="413"/>
      <c r="AR149" s="413"/>
      <c r="AS149" s="413"/>
      <c r="AT149" s="413"/>
      <c r="AU149" s="413"/>
      <c r="AV149" s="413"/>
      <c r="AW149" s="413"/>
      <c r="AX149" s="413"/>
      <c r="AY149" s="413"/>
      <c r="AZ149" s="413"/>
      <c r="BA149" s="413"/>
      <c r="BB149" s="413"/>
      <c r="BC149" s="413"/>
      <c r="BD149" s="413"/>
      <c r="BE149" s="413"/>
      <c r="BF149" s="413"/>
      <c r="BG149" s="413"/>
      <c r="BH149" s="413"/>
      <c r="BI149" s="413"/>
      <c r="BJ149" s="413"/>
      <c r="BK149" s="413"/>
      <c r="BL149" s="413"/>
      <c r="BM149" s="413"/>
      <c r="BN149" s="413"/>
      <c r="BO149" s="413"/>
      <c r="BP149" s="413"/>
      <c r="BQ149" s="413"/>
      <c r="BR149" s="413"/>
      <c r="BS149" s="413"/>
      <c r="BT149" s="413"/>
      <c r="BU149" s="413"/>
      <c r="BV149" s="413"/>
      <c r="BW149" s="413"/>
      <c r="BX149" s="413"/>
      <c r="BY149" s="413"/>
      <c r="BZ149" s="413"/>
      <c r="CA149" s="413"/>
      <c r="CB149" s="413"/>
      <c r="CC149" s="413"/>
      <c r="CD149" s="413"/>
      <c r="CE149" s="413"/>
      <c r="CF149" s="413"/>
      <c r="CG149" s="413"/>
      <c r="CH149" s="413"/>
      <c r="CI149" s="413"/>
      <c r="CJ149" s="413"/>
      <c r="CK149" s="413"/>
      <c r="CL149" s="413"/>
      <c r="CM149" s="413"/>
      <c r="CN149" s="413"/>
      <c r="CO149" s="413"/>
      <c r="CP149" s="413"/>
      <c r="CQ149" s="413"/>
      <c r="CR149" s="413"/>
      <c r="CS149" s="413"/>
      <c r="CT149" s="413"/>
    </row>
    <row r="150" spans="1:98">
      <c r="A150" s="413"/>
      <c r="B150" s="413"/>
      <c r="C150" s="413"/>
      <c r="D150" s="413"/>
      <c r="E150" s="413"/>
      <c r="F150" s="413"/>
      <c r="G150" s="413"/>
      <c r="H150" s="413"/>
      <c r="I150" s="413"/>
      <c r="J150" s="413"/>
      <c r="K150" s="748"/>
      <c r="L150" s="413"/>
      <c r="M150" s="413"/>
      <c r="N150" s="413"/>
      <c r="O150" s="413"/>
      <c r="P150" s="413"/>
      <c r="Q150" s="413"/>
      <c r="R150" s="413"/>
      <c r="S150" s="413"/>
      <c r="T150" s="413"/>
      <c r="U150" s="413"/>
      <c r="V150" s="413"/>
      <c r="W150" s="413"/>
      <c r="X150" s="413"/>
      <c r="Y150" s="413"/>
      <c r="Z150" s="413"/>
      <c r="AA150" s="413"/>
      <c r="AB150" s="413"/>
      <c r="AC150" s="413"/>
      <c r="AD150" s="413"/>
      <c r="AE150" s="413"/>
      <c r="AF150" s="413"/>
      <c r="AG150" s="413"/>
      <c r="AH150" s="413"/>
      <c r="AI150" s="413"/>
      <c r="AJ150" s="413"/>
      <c r="AK150" s="413"/>
      <c r="AL150" s="413"/>
      <c r="AM150" s="413"/>
      <c r="AN150" s="413"/>
      <c r="AO150" s="413"/>
      <c r="AP150" s="413"/>
      <c r="AQ150" s="413"/>
      <c r="AR150" s="413"/>
      <c r="AS150" s="413"/>
      <c r="AT150" s="413"/>
      <c r="AU150" s="413"/>
      <c r="AV150" s="413"/>
      <c r="AW150" s="413"/>
      <c r="AX150" s="413"/>
      <c r="AY150" s="413"/>
      <c r="AZ150" s="413"/>
      <c r="BA150" s="413"/>
      <c r="BB150" s="413"/>
      <c r="BC150" s="413"/>
      <c r="BD150" s="413"/>
      <c r="BE150" s="413"/>
      <c r="BF150" s="413"/>
      <c r="BG150" s="413"/>
      <c r="BH150" s="413"/>
      <c r="BI150" s="413"/>
      <c r="BJ150" s="413"/>
      <c r="BK150" s="413"/>
      <c r="BL150" s="413"/>
      <c r="BM150" s="413"/>
      <c r="BN150" s="413"/>
      <c r="BO150" s="413"/>
      <c r="BP150" s="413"/>
      <c r="BQ150" s="413"/>
      <c r="BR150" s="413"/>
      <c r="BS150" s="413"/>
      <c r="BT150" s="413"/>
      <c r="BU150" s="413"/>
      <c r="BV150" s="413"/>
      <c r="BW150" s="413"/>
      <c r="BX150" s="413"/>
      <c r="BY150" s="413"/>
      <c r="BZ150" s="413"/>
      <c r="CA150" s="413"/>
      <c r="CB150" s="413"/>
      <c r="CC150" s="413"/>
      <c r="CD150" s="413"/>
      <c r="CE150" s="413"/>
      <c r="CF150" s="413"/>
      <c r="CG150" s="413"/>
      <c r="CH150" s="413"/>
      <c r="CI150" s="413"/>
      <c r="CJ150" s="413"/>
      <c r="CK150" s="413"/>
      <c r="CL150" s="413"/>
      <c r="CM150" s="413"/>
      <c r="CN150" s="413"/>
      <c r="CO150" s="413"/>
      <c r="CP150" s="413"/>
      <c r="CQ150" s="413"/>
      <c r="CR150" s="413"/>
      <c r="CS150" s="413"/>
      <c r="CT150" s="413"/>
    </row>
    <row r="151" spans="1:98">
      <c r="A151" s="413"/>
      <c r="B151" s="413"/>
      <c r="C151" s="413"/>
      <c r="D151" s="413"/>
      <c r="E151" s="413"/>
      <c r="F151" s="413"/>
      <c r="G151" s="413"/>
      <c r="H151" s="413"/>
      <c r="I151" s="413"/>
      <c r="J151" s="413"/>
      <c r="K151" s="413"/>
      <c r="L151" s="413"/>
      <c r="M151" s="413"/>
      <c r="N151" s="413"/>
      <c r="O151" s="413"/>
      <c r="P151" s="413"/>
      <c r="Q151" s="413"/>
      <c r="R151" s="413"/>
      <c r="S151" s="413"/>
      <c r="T151" s="413"/>
      <c r="U151" s="413"/>
      <c r="V151" s="413"/>
      <c r="W151" s="413"/>
      <c r="X151" s="413"/>
      <c r="Y151" s="413"/>
      <c r="Z151" s="413"/>
      <c r="AA151" s="413"/>
      <c r="AB151" s="413"/>
      <c r="AC151" s="413"/>
      <c r="AD151" s="413"/>
      <c r="AE151" s="413"/>
      <c r="AF151" s="413"/>
      <c r="AG151" s="413"/>
      <c r="AH151" s="413"/>
      <c r="AI151" s="413"/>
      <c r="AJ151" s="413"/>
      <c r="AK151" s="413"/>
      <c r="AL151" s="413"/>
      <c r="AM151" s="413"/>
      <c r="AN151" s="413"/>
      <c r="AO151" s="413"/>
      <c r="AP151" s="413"/>
      <c r="AQ151" s="413"/>
      <c r="AR151" s="413"/>
      <c r="AS151" s="413"/>
      <c r="AT151" s="413"/>
      <c r="AU151" s="413"/>
      <c r="AV151" s="413"/>
      <c r="AW151" s="413"/>
      <c r="AX151" s="413"/>
      <c r="AY151" s="413"/>
      <c r="AZ151" s="413"/>
      <c r="BA151" s="413"/>
      <c r="BB151" s="413"/>
      <c r="BC151" s="413"/>
      <c r="BD151" s="413"/>
      <c r="BE151" s="413"/>
      <c r="BF151" s="413"/>
      <c r="BG151" s="413"/>
      <c r="BH151" s="413"/>
      <c r="BI151" s="413"/>
      <c r="BJ151" s="413"/>
      <c r="BK151" s="413"/>
      <c r="BL151" s="413"/>
      <c r="BM151" s="413"/>
      <c r="BN151" s="413"/>
      <c r="BO151" s="413"/>
      <c r="BP151" s="413"/>
      <c r="BQ151" s="413"/>
      <c r="BR151" s="413"/>
      <c r="BS151" s="413"/>
      <c r="BT151" s="413"/>
      <c r="BU151" s="413"/>
      <c r="BV151" s="413"/>
      <c r="BW151" s="413"/>
      <c r="BX151" s="413"/>
      <c r="BY151" s="413"/>
      <c r="BZ151" s="413"/>
      <c r="CA151" s="413"/>
      <c r="CB151" s="413"/>
      <c r="CC151" s="413"/>
      <c r="CD151" s="413"/>
      <c r="CE151" s="413"/>
      <c r="CF151" s="413"/>
      <c r="CG151" s="413"/>
      <c r="CH151" s="413"/>
      <c r="CI151" s="413"/>
      <c r="CJ151" s="413"/>
      <c r="CK151" s="413"/>
      <c r="CL151" s="413"/>
      <c r="CM151" s="413"/>
      <c r="CN151" s="413"/>
      <c r="CO151" s="413"/>
      <c r="CP151" s="413"/>
      <c r="CQ151" s="413"/>
      <c r="CR151" s="413"/>
      <c r="CS151" s="413"/>
      <c r="CT151" s="413"/>
    </row>
    <row r="152" spans="1:98">
      <c r="A152" s="413"/>
      <c r="B152" s="413"/>
      <c r="C152" s="413"/>
      <c r="D152" s="413"/>
      <c r="E152" s="413"/>
      <c r="F152" s="413"/>
      <c r="G152" s="413"/>
      <c r="H152" s="413"/>
      <c r="I152" s="413"/>
      <c r="J152" s="413"/>
      <c r="K152" s="413"/>
      <c r="L152" s="413"/>
      <c r="M152" s="413"/>
      <c r="N152" s="413"/>
      <c r="O152" s="413"/>
      <c r="P152" s="413"/>
      <c r="Q152" s="413"/>
      <c r="R152" s="413"/>
      <c r="S152" s="413"/>
      <c r="T152" s="413"/>
      <c r="U152" s="413"/>
      <c r="V152" s="413"/>
      <c r="W152" s="413"/>
      <c r="X152" s="413"/>
      <c r="Y152" s="413"/>
      <c r="Z152" s="413"/>
      <c r="AA152" s="413"/>
      <c r="AB152" s="413"/>
      <c r="AC152" s="413"/>
      <c r="AD152" s="413"/>
      <c r="AE152" s="413"/>
      <c r="AF152" s="413"/>
      <c r="AG152" s="413"/>
      <c r="AH152" s="413"/>
      <c r="AI152" s="413"/>
      <c r="AJ152" s="413"/>
      <c r="AK152" s="413"/>
      <c r="AL152" s="413"/>
      <c r="AM152" s="413"/>
      <c r="AN152" s="413"/>
      <c r="AO152" s="413"/>
      <c r="AP152" s="413"/>
      <c r="AQ152" s="413"/>
      <c r="AR152" s="413"/>
      <c r="AS152" s="413"/>
      <c r="AT152" s="413"/>
      <c r="AU152" s="413"/>
      <c r="AV152" s="413"/>
      <c r="AW152" s="413"/>
      <c r="AX152" s="413"/>
      <c r="AY152" s="413"/>
      <c r="AZ152" s="413"/>
      <c r="BA152" s="413"/>
      <c r="BB152" s="413"/>
      <c r="BC152" s="413"/>
      <c r="BD152" s="413"/>
      <c r="BE152" s="413"/>
      <c r="BF152" s="413"/>
      <c r="BG152" s="413"/>
      <c r="BH152" s="413"/>
      <c r="BI152" s="413"/>
      <c r="BJ152" s="413"/>
      <c r="BK152" s="413"/>
      <c r="BL152" s="413"/>
      <c r="BM152" s="413"/>
      <c r="BN152" s="413"/>
      <c r="BO152" s="413"/>
      <c r="BP152" s="413"/>
      <c r="BQ152" s="413"/>
      <c r="BR152" s="413"/>
      <c r="BS152" s="413"/>
      <c r="BT152" s="413"/>
      <c r="BU152" s="413"/>
      <c r="BV152" s="413"/>
      <c r="BW152" s="413"/>
      <c r="BX152" s="413"/>
      <c r="BY152" s="413"/>
      <c r="BZ152" s="413"/>
      <c r="CA152" s="413"/>
      <c r="CB152" s="413"/>
      <c r="CC152" s="413"/>
      <c r="CD152" s="413"/>
      <c r="CE152" s="413"/>
      <c r="CF152" s="413"/>
      <c r="CG152" s="413"/>
      <c r="CH152" s="413"/>
      <c r="CI152" s="413"/>
      <c r="CJ152" s="413"/>
      <c r="CK152" s="413"/>
      <c r="CL152" s="413"/>
      <c r="CM152" s="413"/>
      <c r="CN152" s="413"/>
      <c r="CO152" s="413"/>
      <c r="CP152" s="413"/>
      <c r="CQ152" s="413"/>
      <c r="CR152" s="413"/>
      <c r="CS152" s="413"/>
      <c r="CT152" s="413"/>
    </row>
    <row r="153" spans="1:98">
      <c r="A153" s="413"/>
      <c r="B153" s="413"/>
      <c r="C153" s="413"/>
      <c r="D153" s="413"/>
      <c r="E153" s="413"/>
      <c r="F153" s="413"/>
      <c r="G153" s="413"/>
      <c r="H153" s="413"/>
      <c r="I153" s="413"/>
      <c r="J153" s="413"/>
      <c r="K153" s="413"/>
      <c r="L153" s="413"/>
      <c r="M153" s="413"/>
      <c r="N153" s="413"/>
      <c r="O153" s="413"/>
      <c r="P153" s="413"/>
      <c r="Q153" s="413"/>
      <c r="R153" s="413"/>
      <c r="S153" s="413"/>
      <c r="T153" s="413"/>
      <c r="U153" s="413"/>
      <c r="V153" s="413"/>
      <c r="W153" s="413"/>
      <c r="X153" s="413"/>
      <c r="Y153" s="413"/>
      <c r="Z153" s="413"/>
      <c r="AA153" s="413"/>
      <c r="AB153" s="413"/>
      <c r="AC153" s="413"/>
      <c r="AD153" s="413"/>
      <c r="AE153" s="413"/>
      <c r="AF153" s="413"/>
      <c r="AG153" s="413"/>
      <c r="AH153" s="413"/>
      <c r="AI153" s="413"/>
      <c r="AJ153" s="413"/>
      <c r="AK153" s="413"/>
      <c r="AL153" s="413"/>
      <c r="AM153" s="413"/>
      <c r="AN153" s="413"/>
      <c r="AO153" s="413"/>
      <c r="AP153" s="413"/>
      <c r="AQ153" s="413"/>
      <c r="AR153" s="413"/>
      <c r="AS153" s="413"/>
      <c r="AT153" s="413"/>
      <c r="AU153" s="413"/>
      <c r="AV153" s="413"/>
      <c r="AW153" s="413"/>
      <c r="AX153" s="413"/>
      <c r="AY153" s="413"/>
      <c r="AZ153" s="413"/>
      <c r="BA153" s="413"/>
      <c r="BB153" s="413"/>
      <c r="BC153" s="413"/>
      <c r="BD153" s="413"/>
      <c r="BE153" s="413"/>
      <c r="BF153" s="413"/>
      <c r="BG153" s="413"/>
      <c r="BH153" s="413"/>
      <c r="BI153" s="413"/>
      <c r="BJ153" s="413"/>
      <c r="BK153" s="413"/>
      <c r="BL153" s="413"/>
      <c r="BM153" s="413"/>
      <c r="BN153" s="413"/>
      <c r="BO153" s="413"/>
      <c r="BP153" s="413"/>
      <c r="BQ153" s="413"/>
      <c r="BR153" s="413"/>
      <c r="BS153" s="413"/>
      <c r="BT153" s="413"/>
      <c r="BU153" s="413"/>
      <c r="BV153" s="413"/>
      <c r="BW153" s="413"/>
      <c r="BX153" s="413"/>
      <c r="BY153" s="413"/>
      <c r="BZ153" s="413"/>
      <c r="CA153" s="413"/>
      <c r="CB153" s="413"/>
      <c r="CC153" s="413"/>
      <c r="CD153" s="413"/>
      <c r="CE153" s="413"/>
      <c r="CF153" s="413"/>
      <c r="CG153" s="413"/>
      <c r="CH153" s="413"/>
      <c r="CI153" s="413"/>
      <c r="CJ153" s="413"/>
      <c r="CK153" s="413"/>
      <c r="CL153" s="413"/>
      <c r="CM153" s="413"/>
      <c r="CN153" s="413"/>
      <c r="CO153" s="413"/>
      <c r="CP153" s="413"/>
      <c r="CQ153" s="413"/>
      <c r="CR153" s="413"/>
      <c r="CS153" s="413"/>
      <c r="CT153" s="413"/>
    </row>
    <row r="154" spans="1:98">
      <c r="A154" s="413"/>
      <c r="B154" s="413"/>
      <c r="C154" s="413"/>
      <c r="D154" s="413"/>
      <c r="E154" s="413"/>
      <c r="F154" s="413"/>
      <c r="G154" s="413"/>
      <c r="H154" s="413"/>
      <c r="I154" s="413"/>
      <c r="J154" s="413"/>
      <c r="K154" s="413"/>
      <c r="L154" s="413"/>
      <c r="M154" s="413"/>
      <c r="N154" s="413"/>
      <c r="O154" s="413"/>
      <c r="P154" s="413"/>
      <c r="Q154" s="413"/>
      <c r="R154" s="413"/>
      <c r="S154" s="413"/>
      <c r="T154" s="413"/>
      <c r="U154" s="413"/>
      <c r="V154" s="413"/>
      <c r="W154" s="413"/>
      <c r="X154" s="413"/>
      <c r="Y154" s="413"/>
      <c r="Z154" s="413"/>
      <c r="AA154" s="413"/>
      <c r="AB154" s="413"/>
      <c r="AC154" s="413"/>
      <c r="AD154" s="413"/>
      <c r="AE154" s="413"/>
      <c r="AF154" s="413"/>
      <c r="AG154" s="413"/>
      <c r="AH154" s="413"/>
      <c r="AI154" s="413"/>
      <c r="AJ154" s="413"/>
      <c r="AK154" s="413"/>
      <c r="AL154" s="413"/>
      <c r="AM154" s="413"/>
      <c r="AN154" s="413"/>
      <c r="AO154" s="413"/>
      <c r="AP154" s="413"/>
      <c r="AQ154" s="413"/>
      <c r="AR154" s="413"/>
      <c r="AS154" s="413"/>
      <c r="AT154" s="413"/>
      <c r="AU154" s="413"/>
      <c r="AV154" s="413"/>
      <c r="AW154" s="413"/>
      <c r="AX154" s="413"/>
      <c r="AY154" s="413"/>
      <c r="AZ154" s="413"/>
      <c r="BA154" s="413"/>
      <c r="BB154" s="413"/>
      <c r="BC154" s="413"/>
      <c r="BD154" s="413"/>
      <c r="BE154" s="413"/>
      <c r="BF154" s="413"/>
      <c r="BG154" s="413"/>
      <c r="BH154" s="413"/>
      <c r="BI154" s="413"/>
      <c r="BJ154" s="413"/>
      <c r="BK154" s="413"/>
      <c r="BL154" s="413"/>
      <c r="BM154" s="413"/>
      <c r="BN154" s="413"/>
      <c r="BO154" s="413"/>
      <c r="BP154" s="413"/>
      <c r="BQ154" s="413"/>
      <c r="BR154" s="413"/>
      <c r="BS154" s="413"/>
      <c r="BT154" s="413"/>
      <c r="BU154" s="413"/>
      <c r="BV154" s="413"/>
      <c r="BW154" s="413"/>
      <c r="BX154" s="413"/>
      <c r="BY154" s="413"/>
      <c r="BZ154" s="413"/>
      <c r="CA154" s="413"/>
      <c r="CB154" s="413"/>
      <c r="CC154" s="413"/>
      <c r="CD154" s="413"/>
      <c r="CE154" s="413"/>
      <c r="CF154" s="413"/>
      <c r="CG154" s="413"/>
      <c r="CH154" s="413"/>
      <c r="CI154" s="413"/>
      <c r="CJ154" s="413"/>
      <c r="CK154" s="413"/>
      <c r="CL154" s="413"/>
      <c r="CM154" s="413"/>
      <c r="CN154" s="413"/>
      <c r="CO154" s="413"/>
      <c r="CP154" s="413"/>
      <c r="CQ154" s="413"/>
      <c r="CR154" s="413"/>
      <c r="CS154" s="413"/>
      <c r="CT154" s="413"/>
    </row>
    <row r="155" spans="1:98">
      <c r="A155" s="413"/>
      <c r="B155" s="413"/>
      <c r="C155" s="413"/>
      <c r="D155" s="413"/>
      <c r="E155" s="413"/>
      <c r="F155" s="413"/>
      <c r="G155" s="413"/>
      <c r="H155" s="413"/>
      <c r="I155" s="413"/>
      <c r="J155" s="413"/>
      <c r="K155" s="413"/>
      <c r="L155" s="413"/>
      <c r="M155" s="413"/>
      <c r="N155" s="413"/>
      <c r="O155" s="413"/>
      <c r="P155" s="413"/>
      <c r="Q155" s="413"/>
      <c r="R155" s="413"/>
      <c r="S155" s="413"/>
      <c r="T155" s="413"/>
      <c r="U155" s="413"/>
      <c r="V155" s="413"/>
      <c r="W155" s="413"/>
      <c r="X155" s="413"/>
      <c r="Y155" s="413"/>
      <c r="Z155" s="413"/>
      <c r="AA155" s="413"/>
      <c r="AB155" s="413"/>
      <c r="AC155" s="413"/>
      <c r="AD155" s="413"/>
      <c r="AE155" s="413"/>
      <c r="AF155" s="413"/>
      <c r="AG155" s="413"/>
      <c r="AH155" s="413"/>
      <c r="AI155" s="413"/>
      <c r="AJ155" s="413"/>
      <c r="AK155" s="413"/>
      <c r="AL155" s="413"/>
      <c r="AM155" s="413"/>
      <c r="AN155" s="413"/>
      <c r="AO155" s="413"/>
      <c r="AP155" s="413"/>
      <c r="AQ155" s="413"/>
      <c r="AR155" s="413"/>
      <c r="AS155" s="413"/>
      <c r="AT155" s="413"/>
      <c r="AU155" s="413"/>
      <c r="AV155" s="413"/>
      <c r="AW155" s="413"/>
      <c r="AX155" s="413"/>
      <c r="AY155" s="413"/>
      <c r="AZ155" s="413"/>
      <c r="BA155" s="413"/>
      <c r="BB155" s="413"/>
      <c r="BC155" s="413"/>
      <c r="BD155" s="413"/>
      <c r="BE155" s="413"/>
      <c r="BF155" s="413"/>
      <c r="BG155" s="413"/>
      <c r="BH155" s="413"/>
      <c r="BI155" s="413"/>
      <c r="BJ155" s="413"/>
      <c r="BK155" s="413"/>
      <c r="BL155" s="413"/>
      <c r="BM155" s="413"/>
      <c r="BN155" s="413"/>
      <c r="BO155" s="413"/>
      <c r="BP155" s="413"/>
      <c r="BQ155" s="413"/>
      <c r="BR155" s="413"/>
      <c r="BS155" s="413"/>
      <c r="BT155" s="413"/>
      <c r="BU155" s="413"/>
      <c r="BV155" s="413"/>
      <c r="BW155" s="413"/>
      <c r="BX155" s="413"/>
      <c r="BY155" s="413"/>
      <c r="BZ155" s="413"/>
      <c r="CA155" s="413"/>
      <c r="CB155" s="413"/>
      <c r="CC155" s="413"/>
      <c r="CD155" s="413"/>
      <c r="CE155" s="413"/>
      <c r="CF155" s="413"/>
      <c r="CG155" s="413"/>
      <c r="CH155" s="413"/>
      <c r="CI155" s="413"/>
      <c r="CJ155" s="413"/>
      <c r="CK155" s="413"/>
      <c r="CL155" s="413"/>
      <c r="CM155" s="413"/>
      <c r="CN155" s="413"/>
      <c r="CO155" s="413"/>
      <c r="CP155" s="413"/>
      <c r="CQ155" s="413"/>
      <c r="CR155" s="413"/>
      <c r="CS155" s="413"/>
      <c r="CT155" s="413"/>
    </row>
    <row r="156" spans="1:98">
      <c r="A156" s="413"/>
      <c r="B156" s="413"/>
      <c r="C156" s="413"/>
      <c r="D156" s="413"/>
      <c r="E156" s="413"/>
      <c r="F156" s="413"/>
      <c r="G156" s="413"/>
      <c r="H156" s="413"/>
      <c r="I156" s="413"/>
      <c r="J156" s="413"/>
      <c r="K156" s="413"/>
      <c r="L156" s="413"/>
      <c r="M156" s="413"/>
      <c r="N156" s="413"/>
      <c r="O156" s="413"/>
      <c r="P156" s="413"/>
      <c r="Q156" s="413"/>
      <c r="R156" s="413"/>
      <c r="S156" s="413"/>
      <c r="T156" s="413"/>
      <c r="U156" s="413"/>
      <c r="V156" s="413"/>
      <c r="W156" s="413"/>
      <c r="X156" s="413"/>
      <c r="Y156" s="413"/>
      <c r="Z156" s="413"/>
      <c r="AA156" s="413"/>
      <c r="AB156" s="413"/>
      <c r="AC156" s="413"/>
      <c r="AD156" s="413"/>
      <c r="AE156" s="413"/>
      <c r="AF156" s="413"/>
      <c r="AG156" s="413"/>
      <c r="AH156" s="413"/>
      <c r="AI156" s="413"/>
      <c r="AJ156" s="413"/>
      <c r="AK156" s="413"/>
      <c r="AL156" s="413"/>
      <c r="AM156" s="413"/>
      <c r="AN156" s="413"/>
      <c r="AO156" s="413"/>
      <c r="AP156" s="413"/>
      <c r="AQ156" s="413"/>
      <c r="AR156" s="413"/>
      <c r="AS156" s="413"/>
      <c r="AT156" s="413"/>
      <c r="AU156" s="413"/>
      <c r="AV156" s="413"/>
      <c r="AW156" s="413"/>
      <c r="AX156" s="413"/>
      <c r="AY156" s="413"/>
      <c r="AZ156" s="413"/>
      <c r="BA156" s="413"/>
      <c r="BB156" s="413"/>
      <c r="BC156" s="413"/>
      <c r="BD156" s="413"/>
      <c r="BE156" s="413"/>
      <c r="BF156" s="413"/>
      <c r="BG156" s="413"/>
      <c r="BH156" s="413"/>
      <c r="BI156" s="413"/>
      <c r="BJ156" s="413"/>
      <c r="BK156" s="413"/>
      <c r="BL156" s="413"/>
      <c r="BM156" s="413"/>
      <c r="BN156" s="413"/>
      <c r="BO156" s="413"/>
      <c r="BP156" s="413"/>
      <c r="BQ156" s="413"/>
      <c r="BR156" s="413"/>
      <c r="BS156" s="413"/>
      <c r="BT156" s="413"/>
      <c r="BU156" s="413"/>
      <c r="BV156" s="413"/>
      <c r="BW156" s="413"/>
      <c r="BX156" s="413"/>
      <c r="BY156" s="413"/>
      <c r="BZ156" s="413"/>
      <c r="CA156" s="413"/>
      <c r="CB156" s="413"/>
      <c r="CC156" s="413"/>
      <c r="CD156" s="413"/>
      <c r="CE156" s="413"/>
      <c r="CF156" s="413"/>
      <c r="CG156" s="413"/>
      <c r="CH156" s="413"/>
      <c r="CI156" s="413"/>
      <c r="CJ156" s="413"/>
      <c r="CK156" s="413"/>
      <c r="CL156" s="413"/>
      <c r="CM156" s="413"/>
      <c r="CN156" s="413"/>
      <c r="CO156" s="413"/>
      <c r="CP156" s="413"/>
      <c r="CQ156" s="413"/>
      <c r="CR156" s="413"/>
      <c r="CS156" s="413"/>
      <c r="CT156" s="413"/>
    </row>
    <row r="157" spans="1:98">
      <c r="A157" s="413"/>
      <c r="B157" s="413"/>
      <c r="C157" s="413"/>
      <c r="D157" s="413"/>
      <c r="E157" s="413"/>
      <c r="F157" s="413"/>
      <c r="G157" s="413"/>
      <c r="H157" s="413"/>
      <c r="I157" s="413"/>
      <c r="J157" s="413"/>
      <c r="K157" s="413"/>
      <c r="L157" s="413"/>
      <c r="M157" s="413"/>
      <c r="N157" s="413"/>
      <c r="O157" s="413"/>
      <c r="P157" s="413"/>
      <c r="Q157" s="413"/>
      <c r="R157" s="413"/>
      <c r="S157" s="413"/>
      <c r="T157" s="413"/>
      <c r="U157" s="413"/>
      <c r="V157" s="413"/>
      <c r="W157" s="413"/>
      <c r="X157" s="413"/>
      <c r="Y157" s="413"/>
      <c r="Z157" s="413"/>
      <c r="AA157" s="413"/>
      <c r="AB157" s="413"/>
      <c r="AC157" s="413"/>
      <c r="AD157" s="413"/>
      <c r="AE157" s="413"/>
      <c r="AF157" s="413"/>
      <c r="AG157" s="413"/>
      <c r="AH157" s="413"/>
      <c r="AI157" s="413"/>
      <c r="AJ157" s="413"/>
      <c r="AK157" s="413"/>
      <c r="AL157" s="413"/>
      <c r="AM157" s="413"/>
      <c r="AN157" s="413"/>
      <c r="AO157" s="413"/>
      <c r="AP157" s="413"/>
      <c r="AQ157" s="413"/>
      <c r="AR157" s="413"/>
      <c r="AS157" s="413"/>
      <c r="AT157" s="413"/>
      <c r="AU157" s="413"/>
      <c r="AV157" s="413"/>
      <c r="AW157" s="413"/>
      <c r="AX157" s="413"/>
      <c r="AY157" s="413"/>
      <c r="AZ157" s="413"/>
      <c r="BA157" s="413"/>
      <c r="BB157" s="413"/>
      <c r="BC157" s="413"/>
      <c r="BD157" s="413"/>
      <c r="BE157" s="413"/>
      <c r="BF157" s="413"/>
      <c r="BG157" s="413"/>
      <c r="BH157" s="413"/>
      <c r="BI157" s="413"/>
      <c r="BJ157" s="413"/>
      <c r="BK157" s="413"/>
      <c r="BL157" s="413"/>
      <c r="BM157" s="413"/>
      <c r="BN157" s="413"/>
      <c r="BO157" s="413"/>
      <c r="BP157" s="413"/>
      <c r="BQ157" s="413"/>
      <c r="BR157" s="413"/>
      <c r="BS157" s="413"/>
      <c r="BT157" s="413"/>
      <c r="BU157" s="413"/>
      <c r="BV157" s="413"/>
      <c r="BW157" s="413"/>
      <c r="BX157" s="413"/>
      <c r="BY157" s="413"/>
      <c r="BZ157" s="413"/>
      <c r="CA157" s="413"/>
      <c r="CB157" s="413"/>
      <c r="CC157" s="413"/>
      <c r="CD157" s="413"/>
      <c r="CE157" s="413"/>
      <c r="CF157" s="413"/>
      <c r="CG157" s="413"/>
      <c r="CH157" s="413"/>
      <c r="CI157" s="413"/>
      <c r="CJ157" s="413"/>
      <c r="CK157" s="413"/>
      <c r="CL157" s="413"/>
      <c r="CM157" s="413"/>
      <c r="CN157" s="413"/>
      <c r="CO157" s="413"/>
      <c r="CP157" s="413"/>
      <c r="CQ157" s="413"/>
      <c r="CR157" s="413"/>
      <c r="CS157" s="413"/>
      <c r="CT157" s="413"/>
    </row>
    <row r="158" spans="1:98">
      <c r="A158" s="413"/>
      <c r="B158" s="413"/>
      <c r="C158" s="413"/>
      <c r="D158" s="413"/>
      <c r="E158" s="413"/>
      <c r="F158" s="413"/>
      <c r="G158" s="413"/>
      <c r="H158" s="413"/>
      <c r="I158" s="413"/>
      <c r="J158" s="413"/>
      <c r="K158" s="413"/>
      <c r="L158" s="413"/>
      <c r="M158" s="413"/>
      <c r="N158" s="413"/>
      <c r="O158" s="413"/>
      <c r="P158" s="413"/>
      <c r="Q158" s="413"/>
      <c r="R158" s="413"/>
      <c r="S158" s="413"/>
      <c r="T158" s="413"/>
      <c r="U158" s="413"/>
      <c r="V158" s="413"/>
      <c r="W158" s="413"/>
      <c r="X158" s="413"/>
      <c r="Y158" s="413"/>
      <c r="Z158" s="413"/>
      <c r="AA158" s="413"/>
      <c r="AB158" s="413"/>
      <c r="AC158" s="413"/>
      <c r="AD158" s="413"/>
      <c r="AE158" s="413"/>
      <c r="AF158" s="413"/>
      <c r="AG158" s="413"/>
      <c r="AH158" s="413"/>
      <c r="AI158" s="413"/>
      <c r="AJ158" s="413"/>
      <c r="AK158" s="413"/>
      <c r="AL158" s="413"/>
      <c r="AM158" s="413"/>
      <c r="AN158" s="413"/>
      <c r="AO158" s="413"/>
      <c r="AP158" s="413"/>
      <c r="AQ158" s="413"/>
      <c r="AR158" s="413"/>
      <c r="AS158" s="413"/>
      <c r="AT158" s="413"/>
      <c r="AU158" s="413"/>
      <c r="AV158" s="413"/>
      <c r="AW158" s="413"/>
      <c r="AX158" s="413"/>
      <c r="AY158" s="413"/>
      <c r="AZ158" s="413"/>
      <c r="BA158" s="413"/>
      <c r="BB158" s="413"/>
      <c r="BC158" s="413"/>
      <c r="BD158" s="413"/>
      <c r="BE158" s="413"/>
      <c r="BF158" s="413"/>
      <c r="BG158" s="413"/>
      <c r="BH158" s="413"/>
      <c r="BI158" s="413"/>
      <c r="BJ158" s="413"/>
      <c r="BK158" s="413"/>
      <c r="BL158" s="413"/>
      <c r="BM158" s="413"/>
      <c r="BN158" s="413"/>
      <c r="BO158" s="413"/>
      <c r="BP158" s="413"/>
      <c r="BQ158" s="413"/>
      <c r="BR158" s="413"/>
      <c r="BS158" s="413"/>
      <c r="BT158" s="413"/>
      <c r="BU158" s="413"/>
      <c r="BV158" s="413"/>
      <c r="BW158" s="413"/>
      <c r="BX158" s="413"/>
      <c r="BY158" s="413"/>
      <c r="BZ158" s="413"/>
      <c r="CA158" s="413"/>
      <c r="CB158" s="413"/>
      <c r="CC158" s="413"/>
      <c r="CD158" s="413"/>
      <c r="CE158" s="413"/>
      <c r="CF158" s="413"/>
      <c r="CG158" s="413"/>
      <c r="CH158" s="413"/>
      <c r="CI158" s="413"/>
      <c r="CJ158" s="413"/>
      <c r="CK158" s="413"/>
      <c r="CL158" s="413"/>
      <c r="CM158" s="413"/>
      <c r="CN158" s="413"/>
      <c r="CO158" s="413"/>
      <c r="CP158" s="413"/>
      <c r="CQ158" s="413"/>
      <c r="CR158" s="413"/>
      <c r="CS158" s="413"/>
      <c r="CT158" s="413"/>
    </row>
    <row r="159" spans="1:98">
      <c r="A159" s="413"/>
      <c r="B159" s="413"/>
      <c r="C159" s="413"/>
      <c r="D159" s="413"/>
      <c r="E159" s="413"/>
      <c r="F159" s="413"/>
      <c r="G159" s="413"/>
      <c r="H159" s="413"/>
      <c r="I159" s="413"/>
      <c r="J159" s="413"/>
      <c r="K159" s="413"/>
      <c r="L159" s="413"/>
      <c r="M159" s="413"/>
      <c r="N159" s="413"/>
      <c r="O159" s="413"/>
      <c r="P159" s="413"/>
      <c r="Q159" s="413"/>
      <c r="R159" s="413"/>
      <c r="S159" s="413"/>
      <c r="T159" s="413"/>
      <c r="U159" s="413"/>
      <c r="V159" s="413"/>
      <c r="W159" s="413"/>
      <c r="X159" s="413"/>
      <c r="Y159" s="413"/>
      <c r="Z159" s="413"/>
      <c r="AA159" s="413"/>
      <c r="AB159" s="413"/>
      <c r="AC159" s="413"/>
      <c r="AD159" s="413"/>
      <c r="AE159" s="413"/>
      <c r="AF159" s="413"/>
      <c r="AG159" s="413"/>
      <c r="AH159" s="413"/>
      <c r="AI159" s="413"/>
      <c r="AJ159" s="413"/>
      <c r="AK159" s="413"/>
      <c r="AL159" s="413"/>
      <c r="AM159" s="413"/>
      <c r="AN159" s="413"/>
      <c r="AO159" s="413"/>
      <c r="AP159" s="413"/>
      <c r="AQ159" s="413"/>
      <c r="AR159" s="413"/>
      <c r="AS159" s="413"/>
      <c r="AT159" s="413"/>
      <c r="AU159" s="413"/>
      <c r="AV159" s="413"/>
      <c r="AW159" s="413"/>
      <c r="AX159" s="413"/>
      <c r="AY159" s="413"/>
      <c r="AZ159" s="413"/>
      <c r="BA159" s="413"/>
      <c r="BB159" s="413"/>
      <c r="BC159" s="413"/>
      <c r="BD159" s="413"/>
      <c r="BE159" s="413"/>
      <c r="BF159" s="413"/>
      <c r="BG159" s="413"/>
      <c r="BH159" s="413"/>
      <c r="BI159" s="413"/>
      <c r="BJ159" s="413"/>
      <c r="BK159" s="413"/>
      <c r="BL159" s="413"/>
      <c r="BM159" s="413"/>
      <c r="BN159" s="413"/>
      <c r="BO159" s="413"/>
      <c r="BP159" s="413"/>
      <c r="BQ159" s="413"/>
      <c r="BR159" s="413"/>
      <c r="BS159" s="413"/>
      <c r="BT159" s="413"/>
      <c r="BU159" s="413"/>
      <c r="BV159" s="413"/>
      <c r="BW159" s="413"/>
      <c r="BX159" s="413"/>
      <c r="BY159" s="413"/>
      <c r="BZ159" s="413"/>
      <c r="CA159" s="413"/>
      <c r="CB159" s="413"/>
      <c r="CC159" s="413"/>
      <c r="CD159" s="413"/>
      <c r="CE159" s="413"/>
      <c r="CF159" s="413"/>
      <c r="CG159" s="413"/>
      <c r="CH159" s="413"/>
      <c r="CI159" s="413"/>
      <c r="CJ159" s="413"/>
      <c r="CK159" s="413"/>
      <c r="CL159" s="413"/>
      <c r="CM159" s="413"/>
      <c r="CN159" s="413"/>
      <c r="CO159" s="413"/>
      <c r="CP159" s="413"/>
      <c r="CQ159" s="413"/>
      <c r="CR159" s="413"/>
      <c r="CS159" s="413"/>
      <c r="CT159" s="413"/>
    </row>
    <row r="160" spans="1:98">
      <c r="A160" s="413"/>
      <c r="B160" s="413"/>
      <c r="C160" s="413"/>
      <c r="D160" s="413"/>
      <c r="E160" s="413"/>
      <c r="F160" s="413"/>
      <c r="G160" s="413"/>
      <c r="H160" s="413"/>
      <c r="I160" s="413"/>
      <c r="J160" s="413"/>
      <c r="K160" s="413"/>
      <c r="L160" s="413"/>
      <c r="M160" s="413"/>
      <c r="N160" s="413"/>
      <c r="O160" s="413"/>
      <c r="P160" s="413"/>
      <c r="Q160" s="413"/>
      <c r="R160" s="413"/>
      <c r="S160" s="413"/>
      <c r="T160" s="413"/>
      <c r="U160" s="413"/>
      <c r="V160" s="413"/>
      <c r="W160" s="413"/>
      <c r="X160" s="413"/>
      <c r="Y160" s="413"/>
      <c r="Z160" s="413"/>
      <c r="AA160" s="413"/>
      <c r="AB160" s="413"/>
      <c r="AC160" s="413"/>
      <c r="AD160" s="413"/>
      <c r="AE160" s="413"/>
      <c r="AF160" s="413"/>
      <c r="AG160" s="413"/>
      <c r="AH160" s="413"/>
      <c r="AI160" s="413"/>
      <c r="AJ160" s="413"/>
      <c r="AK160" s="413"/>
      <c r="AL160" s="413"/>
      <c r="AM160" s="413"/>
      <c r="AN160" s="413"/>
      <c r="AO160" s="413"/>
      <c r="AP160" s="413"/>
      <c r="AQ160" s="413"/>
      <c r="AR160" s="413"/>
      <c r="AS160" s="413"/>
      <c r="AT160" s="413"/>
      <c r="AU160" s="413"/>
      <c r="AV160" s="413"/>
      <c r="AW160" s="413"/>
      <c r="AX160" s="413"/>
      <c r="AY160" s="413"/>
      <c r="AZ160" s="413"/>
      <c r="BA160" s="413"/>
      <c r="BB160" s="413"/>
      <c r="BC160" s="413"/>
      <c r="BD160" s="413"/>
      <c r="BE160" s="413"/>
      <c r="BF160" s="413"/>
      <c r="BG160" s="413"/>
      <c r="BH160" s="413"/>
      <c r="BI160" s="413"/>
      <c r="BJ160" s="413"/>
      <c r="BK160" s="413"/>
      <c r="BL160" s="413"/>
      <c r="BM160" s="413"/>
      <c r="BN160" s="413"/>
      <c r="BO160" s="413"/>
      <c r="BP160" s="413"/>
      <c r="BQ160" s="413"/>
      <c r="BR160" s="413"/>
      <c r="BS160" s="413"/>
      <c r="BT160" s="413"/>
      <c r="BU160" s="413"/>
      <c r="BV160" s="413"/>
      <c r="BW160" s="413"/>
      <c r="BX160" s="413"/>
      <c r="BY160" s="413"/>
      <c r="BZ160" s="413"/>
      <c r="CA160" s="413"/>
      <c r="CB160" s="413"/>
      <c r="CC160" s="413"/>
      <c r="CD160" s="413"/>
      <c r="CE160" s="413"/>
      <c r="CF160" s="413"/>
      <c r="CG160" s="413"/>
      <c r="CH160" s="413"/>
      <c r="CI160" s="413"/>
      <c r="CJ160" s="413"/>
      <c r="CK160" s="413"/>
      <c r="CL160" s="413"/>
      <c r="CM160" s="413"/>
      <c r="CN160" s="413"/>
      <c r="CO160" s="413"/>
      <c r="CP160" s="413"/>
      <c r="CQ160" s="413"/>
      <c r="CR160" s="413"/>
      <c r="CS160" s="413"/>
      <c r="CT160" s="413"/>
    </row>
    <row r="161" spans="1:98">
      <c r="A161" s="413"/>
      <c r="B161" s="413"/>
      <c r="C161" s="413"/>
      <c r="D161" s="413"/>
      <c r="E161" s="413"/>
      <c r="F161" s="413"/>
      <c r="G161" s="413"/>
      <c r="H161" s="413"/>
      <c r="I161" s="413"/>
      <c r="J161" s="413"/>
      <c r="K161" s="413"/>
      <c r="L161" s="413"/>
      <c r="M161" s="413"/>
      <c r="N161" s="413"/>
      <c r="O161" s="413"/>
      <c r="P161" s="413"/>
      <c r="Q161" s="413"/>
      <c r="R161" s="413"/>
      <c r="S161" s="413"/>
      <c r="T161" s="413"/>
      <c r="U161" s="413"/>
      <c r="V161" s="413"/>
      <c r="W161" s="413"/>
      <c r="X161" s="413"/>
      <c r="Y161" s="413"/>
      <c r="Z161" s="413"/>
      <c r="AA161" s="413"/>
      <c r="AB161" s="413"/>
      <c r="AC161" s="413"/>
      <c r="AD161" s="413"/>
      <c r="AE161" s="413"/>
      <c r="AF161" s="413"/>
      <c r="AG161" s="413"/>
      <c r="AH161" s="413"/>
      <c r="AI161" s="413"/>
      <c r="AJ161" s="413"/>
      <c r="AK161" s="413"/>
      <c r="AL161" s="413"/>
      <c r="AM161" s="413"/>
      <c r="AN161" s="413"/>
      <c r="AO161" s="413"/>
      <c r="AP161" s="413"/>
      <c r="AQ161" s="413"/>
      <c r="AR161" s="413"/>
      <c r="AS161" s="413"/>
      <c r="AT161" s="413"/>
      <c r="AU161" s="413"/>
      <c r="AV161" s="413"/>
      <c r="AW161" s="413"/>
      <c r="AX161" s="413"/>
      <c r="AY161" s="413"/>
      <c r="AZ161" s="413"/>
      <c r="BA161" s="413"/>
      <c r="BB161" s="413"/>
      <c r="BC161" s="413"/>
      <c r="BD161" s="413"/>
      <c r="BE161" s="413"/>
      <c r="BF161" s="413"/>
      <c r="BG161" s="413"/>
      <c r="BH161" s="413"/>
      <c r="BI161" s="413"/>
      <c r="BJ161" s="413"/>
      <c r="BK161" s="413"/>
      <c r="BL161" s="413"/>
      <c r="BM161" s="413"/>
      <c r="BN161" s="413"/>
      <c r="BO161" s="413"/>
      <c r="BP161" s="413"/>
      <c r="BQ161" s="413"/>
      <c r="BR161" s="413"/>
      <c r="BS161" s="413"/>
      <c r="BT161" s="413"/>
      <c r="BU161" s="413"/>
      <c r="BV161" s="413"/>
      <c r="BW161" s="413"/>
      <c r="BX161" s="413"/>
      <c r="BY161" s="413"/>
      <c r="BZ161" s="413"/>
      <c r="CA161" s="413"/>
      <c r="CB161" s="413"/>
      <c r="CC161" s="413"/>
      <c r="CD161" s="413"/>
      <c r="CE161" s="413"/>
      <c r="CF161" s="413"/>
      <c r="CG161" s="413"/>
      <c r="CH161" s="413"/>
      <c r="CI161" s="413"/>
      <c r="CJ161" s="413"/>
      <c r="CK161" s="413"/>
      <c r="CL161" s="413"/>
      <c r="CM161" s="413"/>
      <c r="CN161" s="413"/>
      <c r="CO161" s="413"/>
      <c r="CP161" s="413"/>
      <c r="CQ161" s="413"/>
      <c r="CR161" s="413"/>
      <c r="CS161" s="413"/>
      <c r="CT161" s="413"/>
    </row>
    <row r="174" spans="1:98">
      <c r="D174" s="7"/>
    </row>
  </sheetData>
  <sheetProtection selectLockedCells="1"/>
  <mergeCells count="102">
    <mergeCell ref="E10:Z10"/>
    <mergeCell ref="A2:B2"/>
    <mergeCell ref="A3:C3"/>
    <mergeCell ref="A4:C4"/>
    <mergeCell ref="A8:C8"/>
    <mergeCell ref="A10:C10"/>
    <mergeCell ref="A5:C5"/>
    <mergeCell ref="A9:C9"/>
    <mergeCell ref="A6:C6"/>
    <mergeCell ref="A7:C7"/>
    <mergeCell ref="D47:Z47"/>
    <mergeCell ref="A11:C11"/>
    <mergeCell ref="A13:C13"/>
    <mergeCell ref="A14:C14"/>
    <mergeCell ref="A15:C15"/>
    <mergeCell ref="A16:C16"/>
    <mergeCell ref="A12:C12"/>
    <mergeCell ref="A44:C44"/>
    <mergeCell ref="A45:C45"/>
    <mergeCell ref="E11:Z11"/>
    <mergeCell ref="A17:C17"/>
    <mergeCell ref="A18:C18"/>
    <mergeCell ref="A19:A43"/>
    <mergeCell ref="A46:C46"/>
    <mergeCell ref="A47:C47"/>
    <mergeCell ref="B42:C42"/>
    <mergeCell ref="B43:C43"/>
    <mergeCell ref="A82:C82"/>
    <mergeCell ref="B72:B77"/>
    <mergeCell ref="A48:A55"/>
    <mergeCell ref="B48:B55"/>
    <mergeCell ref="B66:B71"/>
    <mergeCell ref="A56:A63"/>
    <mergeCell ref="B56:B63"/>
    <mergeCell ref="A80:A81"/>
    <mergeCell ref="B80:C80"/>
    <mergeCell ref="B81:C81"/>
    <mergeCell ref="A64:A77"/>
    <mergeCell ref="A78:A79"/>
    <mergeCell ref="B78:C78"/>
    <mergeCell ref="B79:C79"/>
    <mergeCell ref="A83:A93"/>
    <mergeCell ref="B83:C83"/>
    <mergeCell ref="B84:C84"/>
    <mergeCell ref="B86:C86"/>
    <mergeCell ref="B87:C87"/>
    <mergeCell ref="B88:C88"/>
    <mergeCell ref="B89:C89"/>
    <mergeCell ref="B90:C90"/>
    <mergeCell ref="B92:C92"/>
    <mergeCell ref="B93:C93"/>
    <mergeCell ref="B85:C85"/>
    <mergeCell ref="A101:C101"/>
    <mergeCell ref="A103:C103"/>
    <mergeCell ref="A104:C104"/>
    <mergeCell ref="B99:C99"/>
    <mergeCell ref="A100:C100"/>
    <mergeCell ref="B98:C98"/>
    <mergeCell ref="B94:C94"/>
    <mergeCell ref="B96:C96"/>
    <mergeCell ref="D96:Z96"/>
    <mergeCell ref="B97:C97"/>
    <mergeCell ref="D97:Z97"/>
    <mergeCell ref="D95:Z95"/>
    <mergeCell ref="B95:C95"/>
    <mergeCell ref="E94:Z94"/>
    <mergeCell ref="A139:C139"/>
    <mergeCell ref="D139:L139"/>
    <mergeCell ref="A130:C130"/>
    <mergeCell ref="A133:G133"/>
    <mergeCell ref="A134:C134"/>
    <mergeCell ref="A135:C135"/>
    <mergeCell ref="A136:C136"/>
    <mergeCell ref="A123:C123"/>
    <mergeCell ref="A124:G124"/>
    <mergeCell ref="A125:C125"/>
    <mergeCell ref="A127:C127"/>
    <mergeCell ref="A128:C128"/>
    <mergeCell ref="A1:C1"/>
    <mergeCell ref="A129:K129"/>
    <mergeCell ref="A94:A99"/>
    <mergeCell ref="B91:C91"/>
    <mergeCell ref="A102:C102"/>
    <mergeCell ref="A126:C126"/>
    <mergeCell ref="A137:C137"/>
    <mergeCell ref="A138:C138"/>
    <mergeCell ref="D138:L138"/>
    <mergeCell ref="A121:C121"/>
    <mergeCell ref="A122:C122"/>
    <mergeCell ref="A112:C112"/>
    <mergeCell ref="A114:G114"/>
    <mergeCell ref="A116:C116"/>
    <mergeCell ref="A117:C117"/>
    <mergeCell ref="A118:K118"/>
    <mergeCell ref="A119:C119"/>
    <mergeCell ref="A105:C105"/>
    <mergeCell ref="A106:C106"/>
    <mergeCell ref="A108:C108"/>
    <mergeCell ref="A109:C109"/>
    <mergeCell ref="A110:C110"/>
    <mergeCell ref="A111:C111"/>
    <mergeCell ref="A107:C107"/>
  </mergeCells>
  <conditionalFormatting sqref="D42:Z45">
    <cfRule type="expression" dxfId="7" priority="8" stopIfTrue="1">
      <formula>D42="écart sur ilot"</formula>
    </cfRule>
  </conditionalFormatting>
  <conditionalFormatting sqref="D5:Z6">
    <cfRule type="containsText" dxfId="6" priority="7" operator="containsText" text="inc">
      <formula>NOT(ISERROR(SEARCH("inc",D5)))</formula>
    </cfRule>
  </conditionalFormatting>
  <conditionalFormatting sqref="D9:Z9">
    <cfRule type="containsText" dxfId="5" priority="6" operator="containsText" text="Vous">
      <formula>NOT(ISERROR(SEARCH("Vous",D9)))</formula>
    </cfRule>
  </conditionalFormatting>
  <conditionalFormatting sqref="D43:Z45">
    <cfRule type="containsText" dxfId="4" priority="5" operator="containsText" text="Ecart">
      <formula>NOT(ISERROR(SEARCH("Ecart",D43)))</formula>
    </cfRule>
  </conditionalFormatting>
  <conditionalFormatting sqref="D7:Z7">
    <cfRule type="containsText" dxfId="3" priority="4" operator="containsText" text="Vous">
      <formula>NOT(ISERROR(SEARCH("Vous",D7)))</formula>
    </cfRule>
  </conditionalFormatting>
  <conditionalFormatting sqref="AA42:AA45">
    <cfRule type="expression" dxfId="2" priority="3" stopIfTrue="1">
      <formula>AA42="écart sur ilot"</formula>
    </cfRule>
  </conditionalFormatting>
  <conditionalFormatting sqref="AA5:AA7">
    <cfRule type="containsText" dxfId="1" priority="2" operator="containsText" text="inc">
      <formula>NOT(ISERROR(SEARCH("inc",AA5)))</formula>
    </cfRule>
  </conditionalFormatting>
  <conditionalFormatting sqref="AA9">
    <cfRule type="containsText" dxfId="0" priority="1" operator="containsText" text="Vous">
      <formula>NOT(ISERROR(SEARCH("Vous",AA9)))</formula>
    </cfRule>
  </conditionalFormatting>
  <dataValidations count="7">
    <dataValidation type="list" allowBlank="1" showInputMessage="1" showErrorMessage="1" sqref="D4:Z4" xr:uid="{00000000-0002-0000-0100-000000000000}">
      <formula1>liste_opérations</formula1>
    </dataValidation>
    <dataValidation type="list" allowBlank="1" showInputMessage="1" showErrorMessage="1" sqref="D3:Z3" xr:uid="{00000000-0002-0000-0100-000001000000}">
      <formula1>Liste_Volets</formula1>
    </dataValidation>
    <dataValidation type="list" allowBlank="1" showInputMessage="1" showErrorMessage="1" sqref="D8:Z8" xr:uid="{00000000-0002-0000-0100-000002000000}">
      <formula1>Liste_Ténements</formula1>
    </dataValidation>
    <dataValidation type="list" allowBlank="1" showInputMessage="1" showErrorMessage="1" sqref="D46:Z46" xr:uid="{00000000-0002-0000-0100-000003000000}">
      <formula1>Liste_Zones</formula1>
    </dataValidation>
    <dataValidation type="list" allowBlank="1" showInputMessage="1" showErrorMessage="1" sqref="D2:Z2" xr:uid="{00000000-0002-0000-0100-000004000000}">
      <formula1>Ilot</formula1>
    </dataValidation>
    <dataValidation type="list" allowBlank="1" showInputMessage="1" showErrorMessage="1" sqref="D6:Z6" xr:uid="{00000000-0002-0000-0100-000005000000}">
      <formula1>Liste_itinéraires</formula1>
    </dataValidation>
    <dataValidation type="list" allowBlank="1" showInputMessage="1" showErrorMessage="1" sqref="D13:Z13" xr:uid="{00000000-0002-0000-0100-000006000000}">
      <formula1>Liste_Devis_Bareme</formula1>
    </dataValidation>
  </dataValidations>
  <pageMargins left="0.70866141732283472" right="0.70866141732283472" top="0.74803149606299213" bottom="0.74803149606299213" header="0.31496062992125984" footer="0.31496062992125984"/>
  <pageSetup paperSize="8" scale="47"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7000000}">
          <x14:formula1>
            <xm:f>données_demande_AG!$BL$10:$BL$11</xm:f>
          </x14:formula1>
          <xm:sqref>D12:Z12 D10:D11 D94</xm:sqref>
        </x14:dataValidation>
        <x14:dataValidation type="list" allowBlank="1" showInputMessage="1" showErrorMessage="1" xr:uid="{00000000-0002-0000-0100-000008000000}">
          <x14:formula1>
            <xm:f>données_demande_AG!$AD$2:$AD$3</xm:f>
          </x14:formula1>
          <xm:sqref>D64:Z64</xm:sqref>
        </x14:dataValidation>
        <x14:dataValidation type="list" allowBlank="1" showErrorMessage="1" xr:uid="{00000000-0002-0000-0100-000009000000}">
          <x14:formula1>
            <xm:f>données_demande_AG!$G$2:$G$74</xm:f>
          </x14:formula1>
          <xm:sqref>B20:B41</xm:sqref>
        </x14:dataValidation>
        <x14:dataValidation type="list" allowBlank="1" showInputMessage="1" showErrorMessage="1" xr:uid="{00000000-0002-0000-0100-00000A000000}">
          <x14:formula1>
            <xm:f>données_demande_AG!$AV$2:$AV$4</xm:f>
          </x14:formula1>
          <xm:sqref>D83:Z83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FF0066"/>
  </sheetPr>
  <dimension ref="A1:K71"/>
  <sheetViews>
    <sheetView topLeftCell="A13" zoomScale="90" zoomScaleNormal="90" workbookViewId="0">
      <selection activeCell="D34" sqref="D34:E34"/>
    </sheetView>
  </sheetViews>
  <sheetFormatPr baseColWidth="10" defaultRowHeight="15"/>
  <cols>
    <col min="2" max="2" width="74.140625" bestFit="1" customWidth="1"/>
    <col min="3" max="3" width="40.140625" bestFit="1" customWidth="1"/>
    <col min="4" max="4" width="26.140625" bestFit="1" customWidth="1"/>
    <col min="5" max="5" width="26" customWidth="1"/>
    <col min="6" max="6" width="24.28515625" customWidth="1"/>
    <col min="7" max="7" width="27.140625" customWidth="1"/>
    <col min="8" max="8" width="15" customWidth="1"/>
    <col min="9" max="9" width="13.85546875" customWidth="1"/>
    <col min="10" max="10" width="18.5703125" customWidth="1"/>
    <col min="11" max="11" width="39.5703125" bestFit="1" customWidth="1"/>
  </cols>
  <sheetData>
    <row r="1" spans="1:11">
      <c r="B1" s="119" t="s">
        <v>445</v>
      </c>
    </row>
    <row r="3" spans="1:11">
      <c r="B3" s="112" t="s">
        <v>396</v>
      </c>
    </row>
    <row r="4" spans="1:11">
      <c r="A4">
        <v>1</v>
      </c>
      <c r="B4" s="102" t="s">
        <v>27</v>
      </c>
      <c r="C4" s="106" t="s">
        <v>189</v>
      </c>
      <c r="D4" s="95" t="s">
        <v>403</v>
      </c>
      <c r="E4" s="95" t="s">
        <v>423</v>
      </c>
    </row>
    <row r="5" spans="1:11">
      <c r="A5">
        <v>2</v>
      </c>
      <c r="B5" s="102" t="s">
        <v>28</v>
      </c>
      <c r="C5" s="106" t="s">
        <v>189</v>
      </c>
      <c r="D5" s="95" t="s">
        <v>403</v>
      </c>
      <c r="E5" s="95" t="s">
        <v>423</v>
      </c>
    </row>
    <row r="6" spans="1:11">
      <c r="B6" s="116"/>
      <c r="C6" s="118"/>
    </row>
    <row r="7" spans="1:11">
      <c r="B7" s="93" t="s">
        <v>413</v>
      </c>
      <c r="C7" s="114"/>
    </row>
    <row r="8" spans="1:11">
      <c r="A8">
        <v>3</v>
      </c>
      <c r="B8" s="108" t="s">
        <v>67</v>
      </c>
      <c r="C8" s="106" t="s">
        <v>189</v>
      </c>
      <c r="D8" s="95" t="s">
        <v>403</v>
      </c>
      <c r="E8" s="146" t="s">
        <v>430</v>
      </c>
    </row>
    <row r="9" spans="1:11" ht="45">
      <c r="A9">
        <v>4</v>
      </c>
      <c r="B9" s="107" t="s">
        <v>70</v>
      </c>
      <c r="C9" s="106"/>
      <c r="D9" s="122" t="s">
        <v>429</v>
      </c>
      <c r="E9" s="122" t="s">
        <v>431</v>
      </c>
    </row>
    <row r="10" spans="1:11">
      <c r="B10" s="96"/>
      <c r="C10" s="118"/>
      <c r="D10" s="2"/>
      <c r="E10" s="2"/>
    </row>
    <row r="11" spans="1:11">
      <c r="B11" s="121" t="s">
        <v>446</v>
      </c>
      <c r="C11" s="118"/>
      <c r="D11" s="2"/>
      <c r="E11" s="2"/>
    </row>
    <row r="12" spans="1:11">
      <c r="B12" s="96"/>
      <c r="C12" s="117"/>
      <c r="D12" s="2"/>
      <c r="E12" s="2"/>
    </row>
    <row r="13" spans="1:11" ht="30">
      <c r="A13">
        <v>5</v>
      </c>
      <c r="B13" s="122" t="s">
        <v>428</v>
      </c>
      <c r="C13" s="113" t="s">
        <v>189</v>
      </c>
      <c r="D13" s="95" t="s">
        <v>403</v>
      </c>
      <c r="E13" s="95" t="s">
        <v>432</v>
      </c>
    </row>
    <row r="14" spans="1:11">
      <c r="B14" s="93" t="s">
        <v>443</v>
      </c>
      <c r="E14" s="101" t="s">
        <v>444</v>
      </c>
    </row>
    <row r="15" spans="1:11" ht="30">
      <c r="B15" s="95" t="s">
        <v>88</v>
      </c>
      <c r="C15" s="109" t="s">
        <v>89</v>
      </c>
      <c r="D15" s="109" t="s">
        <v>90</v>
      </c>
      <c r="E15" s="109" t="s">
        <v>91</v>
      </c>
      <c r="F15" s="109" t="s">
        <v>92</v>
      </c>
      <c r="G15" s="109" t="s">
        <v>93</v>
      </c>
      <c r="H15" s="109" t="s">
        <v>94</v>
      </c>
      <c r="I15" s="109" t="s">
        <v>95</v>
      </c>
      <c r="J15" s="109" t="s">
        <v>96</v>
      </c>
      <c r="K15" s="109" t="s">
        <v>97</v>
      </c>
    </row>
    <row r="16" spans="1:11">
      <c r="B16" s="95" t="s">
        <v>100</v>
      </c>
      <c r="C16" s="106" t="s">
        <v>101</v>
      </c>
      <c r="D16" s="106" t="s">
        <v>102</v>
      </c>
      <c r="E16" s="106" t="s">
        <v>103</v>
      </c>
      <c r="F16" s="106" t="s">
        <v>104</v>
      </c>
      <c r="G16" s="106" t="s">
        <v>105</v>
      </c>
      <c r="H16" s="106" t="s">
        <v>106</v>
      </c>
      <c r="I16" s="106" t="s">
        <v>107</v>
      </c>
      <c r="J16" s="106" t="s">
        <v>108</v>
      </c>
      <c r="K16" s="106"/>
    </row>
    <row r="17" spans="1:11">
      <c r="A17">
        <v>7</v>
      </c>
      <c r="B17" s="107" t="s">
        <v>129</v>
      </c>
      <c r="C17" s="107"/>
      <c r="D17" s="107"/>
      <c r="E17" s="107"/>
      <c r="F17" s="107"/>
      <c r="G17" s="107"/>
      <c r="H17" s="107"/>
      <c r="I17" s="107"/>
      <c r="J17" s="107"/>
      <c r="K17" s="107"/>
    </row>
    <row r="18" spans="1:11">
      <c r="A18">
        <v>8</v>
      </c>
      <c r="B18" s="107" t="s">
        <v>130</v>
      </c>
      <c r="C18" s="107"/>
      <c r="D18" s="107"/>
      <c r="E18" s="107"/>
      <c r="F18" s="107"/>
      <c r="G18" s="107"/>
      <c r="H18" s="107"/>
      <c r="I18" s="107"/>
      <c r="J18" s="107"/>
      <c r="K18" s="107"/>
    </row>
    <row r="19" spans="1:11">
      <c r="C19" t="s">
        <v>395</v>
      </c>
      <c r="D19" t="s">
        <v>395</v>
      </c>
      <c r="E19" t="s">
        <v>395</v>
      </c>
      <c r="F19" t="s">
        <v>395</v>
      </c>
      <c r="G19" t="s">
        <v>395</v>
      </c>
      <c r="H19" t="s">
        <v>395</v>
      </c>
      <c r="I19" t="s">
        <v>395</v>
      </c>
      <c r="J19" t="s">
        <v>395</v>
      </c>
      <c r="K19" t="s">
        <v>395</v>
      </c>
    </row>
    <row r="20" spans="1:11">
      <c r="C20" t="s">
        <v>406</v>
      </c>
      <c r="D20" t="s">
        <v>406</v>
      </c>
      <c r="E20" t="s">
        <v>406</v>
      </c>
      <c r="F20" t="s">
        <v>406</v>
      </c>
      <c r="G20" t="s">
        <v>406</v>
      </c>
      <c r="H20" t="s">
        <v>406</v>
      </c>
      <c r="I20" t="s">
        <v>406</v>
      </c>
      <c r="J20" t="s">
        <v>406</v>
      </c>
      <c r="K20" t="s">
        <v>406</v>
      </c>
    </row>
    <row r="22" spans="1:11">
      <c r="B22" s="1000" t="s">
        <v>454</v>
      </c>
      <c r="C22" s="1001"/>
      <c r="D22" s="1001"/>
      <c r="E22" s="1001"/>
    </row>
    <row r="23" spans="1:11">
      <c r="B23" s="93" t="s">
        <v>441</v>
      </c>
    </row>
    <row r="24" spans="1:11" ht="30">
      <c r="B24" s="95" t="s">
        <v>394</v>
      </c>
      <c r="C24" s="95">
        <v>1</v>
      </c>
      <c r="D24" s="95" t="s">
        <v>433</v>
      </c>
      <c r="E24" s="122" t="s">
        <v>435</v>
      </c>
    </row>
    <row r="25" spans="1:11">
      <c r="A25">
        <v>1</v>
      </c>
      <c r="B25" s="102" t="s">
        <v>11</v>
      </c>
      <c r="C25" s="95" t="s">
        <v>101</v>
      </c>
      <c r="D25" s="95" t="s">
        <v>403</v>
      </c>
      <c r="E25" s="95"/>
    </row>
    <row r="26" spans="1:11">
      <c r="B26" s="94" t="s">
        <v>442</v>
      </c>
      <c r="C26" s="147"/>
      <c r="D26" s="147" t="s">
        <v>437</v>
      </c>
      <c r="E26" s="147" t="s">
        <v>436</v>
      </c>
    </row>
    <row r="27" spans="1:11">
      <c r="A27">
        <v>2</v>
      </c>
      <c r="B27" s="106" t="s">
        <v>434</v>
      </c>
      <c r="C27" s="120" t="s">
        <v>426</v>
      </c>
      <c r="D27" s="95" t="s">
        <v>453</v>
      </c>
      <c r="E27" s="95"/>
    </row>
    <row r="28" spans="1:11" ht="45">
      <c r="B28" s="125" t="s">
        <v>451</v>
      </c>
      <c r="C28" s="119"/>
    </row>
    <row r="29" spans="1:11">
      <c r="A29">
        <v>3</v>
      </c>
      <c r="B29" s="115" t="s">
        <v>452</v>
      </c>
      <c r="C29" s="120" t="s">
        <v>16</v>
      </c>
      <c r="D29" s="95" t="s">
        <v>453</v>
      </c>
      <c r="E29" s="95" t="s">
        <v>438</v>
      </c>
    </row>
    <row r="30" spans="1:11">
      <c r="A30">
        <v>4</v>
      </c>
      <c r="B30" s="102" t="s">
        <v>13</v>
      </c>
      <c r="C30" s="95" t="s">
        <v>166</v>
      </c>
      <c r="D30" s="95" t="s">
        <v>403</v>
      </c>
      <c r="E30" s="95" t="s">
        <v>425</v>
      </c>
    </row>
    <row r="31" spans="1:11">
      <c r="A31">
        <v>5</v>
      </c>
      <c r="B31" s="102" t="s">
        <v>29</v>
      </c>
      <c r="C31" s="95" t="s">
        <v>157</v>
      </c>
      <c r="D31" s="95" t="s">
        <v>403</v>
      </c>
      <c r="E31" s="95"/>
    </row>
    <row r="32" spans="1:11">
      <c r="A32">
        <v>6</v>
      </c>
      <c r="B32" s="102" t="s">
        <v>460</v>
      </c>
      <c r="C32" s="95"/>
      <c r="D32" s="95" t="s">
        <v>395</v>
      </c>
      <c r="E32" s="95" t="s">
        <v>397</v>
      </c>
    </row>
    <row r="33" spans="1:5">
      <c r="A33">
        <v>7</v>
      </c>
      <c r="B33" s="102" t="s">
        <v>30</v>
      </c>
      <c r="C33" s="95"/>
      <c r="D33" s="95" t="s">
        <v>395</v>
      </c>
      <c r="E33" s="95" t="s">
        <v>397</v>
      </c>
    </row>
    <row r="34" spans="1:5" ht="90">
      <c r="A34">
        <v>8</v>
      </c>
      <c r="B34" s="103" t="s">
        <v>31</v>
      </c>
      <c r="C34" s="95"/>
      <c r="D34" s="95" t="s">
        <v>395</v>
      </c>
      <c r="E34" s="122" t="s">
        <v>489</v>
      </c>
    </row>
    <row r="35" spans="1:5">
      <c r="A35">
        <v>9</v>
      </c>
      <c r="B35" s="148" t="s">
        <v>439</v>
      </c>
      <c r="C35" s="95"/>
      <c r="D35" s="95" t="s">
        <v>398</v>
      </c>
      <c r="E35" s="95" t="s">
        <v>440</v>
      </c>
    </row>
    <row r="37" spans="1:5">
      <c r="A37">
        <v>10</v>
      </c>
      <c r="B37" s="93" t="s">
        <v>455</v>
      </c>
    </row>
    <row r="38" spans="1:5">
      <c r="B38" s="95" t="s">
        <v>399</v>
      </c>
      <c r="C38" s="95" t="s">
        <v>400</v>
      </c>
      <c r="D38" s="95" t="s">
        <v>401</v>
      </c>
      <c r="E38" s="99" t="s">
        <v>402</v>
      </c>
    </row>
    <row r="39" spans="1:5">
      <c r="B39" s="97" t="s">
        <v>330</v>
      </c>
      <c r="C39" s="97"/>
      <c r="D39" s="98" t="str">
        <f ca="1">OFFSET(données_demande_AG!H1,MATCH('Saisie par le demandeur_FD_AG'!B39,données_demande_AG!$G$2:$G$73,0),0)</f>
        <v>CS2</v>
      </c>
    </row>
    <row r="40" spans="1:5">
      <c r="B40" s="143" t="s">
        <v>403</v>
      </c>
      <c r="C40" s="95" t="s">
        <v>395</v>
      </c>
      <c r="D40" s="95" t="s">
        <v>398</v>
      </c>
    </row>
    <row r="41" spans="1:5">
      <c r="C41" t="s">
        <v>397</v>
      </c>
      <c r="D41" t="s">
        <v>404</v>
      </c>
    </row>
    <row r="42" spans="1:5" ht="45">
      <c r="C42" s="2" t="s">
        <v>405</v>
      </c>
    </row>
    <row r="43" spans="1:5">
      <c r="C43" s="2"/>
    </row>
    <row r="44" spans="1:5">
      <c r="B44" s="149" t="s">
        <v>448</v>
      </c>
      <c r="C44" s="2"/>
    </row>
    <row r="45" spans="1:5">
      <c r="B45" s="150" t="s">
        <v>447</v>
      </c>
      <c r="C45" s="2"/>
    </row>
    <row r="46" spans="1:5">
      <c r="B46" s="101"/>
      <c r="C46" s="2"/>
    </row>
    <row r="47" spans="1:5" ht="15.75" thickBot="1">
      <c r="B47" s="93" t="s">
        <v>407</v>
      </c>
    </row>
    <row r="48" spans="1:5" ht="90">
      <c r="A48">
        <v>11</v>
      </c>
      <c r="B48" s="104" t="s">
        <v>42</v>
      </c>
      <c r="C48" s="105" t="s">
        <v>156</v>
      </c>
      <c r="D48" s="95" t="s">
        <v>403</v>
      </c>
      <c r="E48" s="122" t="s">
        <v>466</v>
      </c>
    </row>
    <row r="49" spans="1:5">
      <c r="A49">
        <v>12</v>
      </c>
      <c r="B49" s="100" t="s">
        <v>474</v>
      </c>
      <c r="C49" s="106">
        <v>16</v>
      </c>
      <c r="D49" s="95" t="s">
        <v>403</v>
      </c>
      <c r="E49" s="95"/>
    </row>
    <row r="50" spans="1:5">
      <c r="A50" s="123">
        <v>13</v>
      </c>
      <c r="B50" s="124" t="s">
        <v>475</v>
      </c>
      <c r="C50" s="113"/>
      <c r="D50" s="151" t="s">
        <v>395</v>
      </c>
      <c r="E50" s="152" t="s">
        <v>449</v>
      </c>
    </row>
    <row r="51" spans="1:5">
      <c r="B51" s="93" t="s">
        <v>408</v>
      </c>
    </row>
    <row r="52" spans="1:5">
      <c r="A52">
        <v>14</v>
      </c>
      <c r="B52" s="100" t="s">
        <v>55</v>
      </c>
      <c r="C52" s="106" t="s">
        <v>189</v>
      </c>
      <c r="D52" s="95" t="s">
        <v>403</v>
      </c>
      <c r="E52" s="95"/>
    </row>
    <row r="53" spans="1:5" ht="105">
      <c r="A53">
        <v>15</v>
      </c>
      <c r="B53" s="100" t="s">
        <v>450</v>
      </c>
      <c r="C53" s="106"/>
      <c r="D53" s="153" t="s">
        <v>427</v>
      </c>
      <c r="E53" s="153" t="s">
        <v>476</v>
      </c>
    </row>
    <row r="54" spans="1:5">
      <c r="B54" s="93" t="s">
        <v>487</v>
      </c>
    </row>
    <row r="55" spans="1:5" ht="60">
      <c r="A55">
        <v>16</v>
      </c>
      <c r="B55" s="100" t="s">
        <v>56</v>
      </c>
      <c r="C55" s="106"/>
      <c r="D55" s="95" t="s">
        <v>395</v>
      </c>
      <c r="E55" s="122" t="s">
        <v>409</v>
      </c>
    </row>
    <row r="56" spans="1:5" ht="90">
      <c r="A56">
        <v>17</v>
      </c>
      <c r="B56" s="100" t="s">
        <v>57</v>
      </c>
      <c r="C56" s="106"/>
      <c r="D56" s="95" t="s">
        <v>395</v>
      </c>
      <c r="E56" s="122" t="s">
        <v>488</v>
      </c>
    </row>
    <row r="57" spans="1:5">
      <c r="B57" s="93" t="s">
        <v>410</v>
      </c>
    </row>
    <row r="58" spans="1:5">
      <c r="A58">
        <v>18</v>
      </c>
      <c r="B58" s="107" t="s">
        <v>59</v>
      </c>
      <c r="C58" s="95" t="s">
        <v>162</v>
      </c>
      <c r="D58" s="95" t="s">
        <v>403</v>
      </c>
      <c r="E58" s="95"/>
    </row>
    <row r="59" spans="1:5">
      <c r="A59">
        <v>19</v>
      </c>
      <c r="B59" s="107" t="s">
        <v>60</v>
      </c>
      <c r="C59" s="95"/>
      <c r="D59" s="95" t="s">
        <v>395</v>
      </c>
      <c r="E59" s="95" t="s">
        <v>397</v>
      </c>
    </row>
    <row r="60" spans="1:5">
      <c r="A60">
        <v>20</v>
      </c>
      <c r="B60" s="107" t="s">
        <v>57</v>
      </c>
      <c r="C60" s="95"/>
      <c r="D60" s="95" t="s">
        <v>395</v>
      </c>
      <c r="E60" s="95" t="s">
        <v>406</v>
      </c>
    </row>
    <row r="61" spans="1:5">
      <c r="B61" s="93" t="s">
        <v>411</v>
      </c>
    </row>
    <row r="62" spans="1:5">
      <c r="A62">
        <v>21</v>
      </c>
      <c r="B62" s="107" t="s">
        <v>64</v>
      </c>
      <c r="C62" s="95" t="s">
        <v>163</v>
      </c>
      <c r="D62" s="95" t="s">
        <v>403</v>
      </c>
      <c r="E62" s="95" t="s">
        <v>412</v>
      </c>
    </row>
    <row r="63" spans="1:5">
      <c r="A63">
        <v>22</v>
      </c>
      <c r="B63" s="107" t="s">
        <v>65</v>
      </c>
      <c r="C63" s="95"/>
      <c r="D63" s="95" t="s">
        <v>395</v>
      </c>
      <c r="E63" s="95" t="s">
        <v>397</v>
      </c>
    </row>
    <row r="66" spans="2:4">
      <c r="B66" s="119" t="s">
        <v>456</v>
      </c>
      <c r="C66" s="119"/>
      <c r="D66" s="119" t="s">
        <v>459</v>
      </c>
    </row>
    <row r="67" spans="2:4">
      <c r="B67" s="94" t="s">
        <v>457</v>
      </c>
      <c r="C67" s="119"/>
      <c r="D67" s="119" t="s">
        <v>459</v>
      </c>
    </row>
    <row r="68" spans="2:4">
      <c r="B68" s="119" t="s">
        <v>458</v>
      </c>
      <c r="C68" s="119"/>
      <c r="D68" s="119" t="s">
        <v>459</v>
      </c>
    </row>
    <row r="70" spans="2:4">
      <c r="B70" s="119" t="s">
        <v>482</v>
      </c>
    </row>
    <row r="71" spans="2:4" ht="32.25" customHeight="1"/>
  </sheetData>
  <mergeCells count="1">
    <mergeCell ref="B22:E22"/>
  </mergeCells>
  <dataValidations count="1">
    <dataValidation type="list" allowBlank="1" showInputMessage="1" showErrorMessage="1" sqref="C8 C52 C4:C6 C13" xr:uid="{00000000-0002-0000-0200-000000000000}">
      <formula1>"oui,non"</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200-000001000000}">
          <x14:formula1>
            <xm:f>données_demande_AG!$C$2:$C$6</xm:f>
          </x14:formula1>
          <xm:sqref>C30</xm:sqref>
        </x14:dataValidation>
        <x14:dataValidation type="list" allowBlank="1" showInputMessage="1" showErrorMessage="1" xr:uid="{00000000-0002-0000-0200-000002000000}">
          <x14:formula1>
            <xm:f>données_demande_AG!$J$2:$J$3</xm:f>
          </x14:formula1>
          <xm:sqref>C31</xm:sqref>
        </x14:dataValidation>
        <x14:dataValidation type="list" allowBlank="1" showInputMessage="1" showErrorMessage="1" xr:uid="{00000000-0002-0000-0200-000003000000}">
          <x14:formula1>
            <xm:f>données_demande_AG!$G$2:$G$73</xm:f>
          </x14:formula1>
          <xm:sqref>B39</xm:sqref>
        </x14:dataValidation>
        <x14:dataValidation type="list" allowBlank="1" showInputMessage="1" showErrorMessage="1" xr:uid="{00000000-0002-0000-0200-000004000000}">
          <x14:formula1>
            <xm:f>données_demande_AG!$I$2:$I$6</xm:f>
          </x14:formula1>
          <xm:sqref>C48</xm:sqref>
        </x14:dataValidation>
        <x14:dataValidation type="list" allowBlank="1" showInputMessage="1" showErrorMessage="1" xr:uid="{00000000-0002-0000-0200-000005000000}">
          <x14:formula1>
            <xm:f>données_demande_AG!$AD$2:$AD$3</xm:f>
          </x14:formula1>
          <xm:sqref>C49</xm:sqref>
        </x14:dataValidation>
        <x14:dataValidation type="list" allowBlank="1" showInputMessage="1" showErrorMessage="1" xr:uid="{00000000-0002-0000-0200-000006000000}">
          <x14:formula1>
            <xm:f>données_demande_AG!$AV$2:$AV$4</xm:f>
          </x14:formula1>
          <xm:sqref>C58</xm:sqref>
        </x14:dataValidation>
        <x14:dataValidation type="list" allowBlank="1" showInputMessage="1" showErrorMessage="1" xr:uid="{00000000-0002-0000-0200-000007000000}">
          <x14:formula1>
            <xm:f>données_demande_AG!$AW$2</xm:f>
          </x14:formula1>
          <xm:sqref>C62</xm:sqref>
        </x14:dataValidation>
        <x14:dataValidation type="list" allowBlank="1" showInputMessage="1" showErrorMessage="1" xr:uid="{00000000-0002-0000-0200-000008000000}">
          <x14:formula1>
            <xm:f>données_demande_AG!$B$2:$B$8</xm:f>
          </x14:formula1>
          <xm:sqref>C25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FF0066"/>
  </sheetPr>
  <dimension ref="A1:E94"/>
  <sheetViews>
    <sheetView topLeftCell="A7" zoomScale="90" zoomScaleNormal="90" workbookViewId="0">
      <selection activeCell="D34" sqref="D34:E34"/>
    </sheetView>
  </sheetViews>
  <sheetFormatPr baseColWidth="10" defaultRowHeight="15"/>
  <cols>
    <col min="2" max="2" width="91.28515625" bestFit="1" customWidth="1"/>
    <col min="3" max="3" width="40.140625" bestFit="1" customWidth="1"/>
    <col min="4" max="4" width="15.42578125" bestFit="1" customWidth="1"/>
    <col min="5" max="5" width="20.5703125" customWidth="1"/>
  </cols>
  <sheetData>
    <row r="1" spans="1:5">
      <c r="B1" s="119" t="s">
        <v>578</v>
      </c>
    </row>
    <row r="2" spans="1:5">
      <c r="B2" s="119" t="s">
        <v>579</v>
      </c>
    </row>
    <row r="3" spans="1:5">
      <c r="B3" s="150" t="s">
        <v>580</v>
      </c>
    </row>
    <row r="7" spans="1:5">
      <c r="A7">
        <v>1</v>
      </c>
      <c r="B7" s="156" t="s">
        <v>583</v>
      </c>
      <c r="D7" t="s">
        <v>395</v>
      </c>
      <c r="E7" t="s">
        <v>397</v>
      </c>
    </row>
    <row r="9" spans="1:5" ht="18">
      <c r="B9" s="157" t="s">
        <v>584</v>
      </c>
    </row>
    <row r="10" spans="1:5">
      <c r="A10">
        <v>1</v>
      </c>
      <c r="B10" s="169" t="s">
        <v>596</v>
      </c>
      <c r="C10" s="95" t="s">
        <v>587</v>
      </c>
      <c r="D10" s="95" t="s">
        <v>403</v>
      </c>
      <c r="E10" s="95" t="s">
        <v>585</v>
      </c>
    </row>
    <row r="11" spans="1:5" ht="15.75">
      <c r="A11">
        <v>2</v>
      </c>
      <c r="B11" s="161" t="s">
        <v>595</v>
      </c>
      <c r="C11" s="113" t="s">
        <v>189</v>
      </c>
      <c r="D11" s="95" t="s">
        <v>403</v>
      </c>
      <c r="E11" s="95"/>
    </row>
    <row r="12" spans="1:5" ht="15.75">
      <c r="A12">
        <v>3</v>
      </c>
      <c r="B12" s="162" t="s">
        <v>597</v>
      </c>
      <c r="C12" s="106"/>
      <c r="D12" s="95" t="s">
        <v>395</v>
      </c>
      <c r="E12" s="95" t="s">
        <v>599</v>
      </c>
    </row>
    <row r="13" spans="1:5" ht="15.75">
      <c r="A13">
        <v>4</v>
      </c>
      <c r="B13" s="162" t="s">
        <v>598</v>
      </c>
      <c r="C13" s="106"/>
      <c r="D13" s="95" t="s">
        <v>395</v>
      </c>
      <c r="E13" s="95" t="s">
        <v>600</v>
      </c>
    </row>
    <row r="14" spans="1:5">
      <c r="A14">
        <v>5</v>
      </c>
      <c r="B14" s="107" t="s">
        <v>601</v>
      </c>
      <c r="C14" s="106"/>
      <c r="D14" s="95"/>
      <c r="E14" s="95"/>
    </row>
    <row r="15" spans="1:5">
      <c r="A15">
        <v>6</v>
      </c>
      <c r="B15" s="107" t="s">
        <v>602</v>
      </c>
      <c r="C15" s="113" t="s">
        <v>189</v>
      </c>
      <c r="D15" s="95" t="s">
        <v>403</v>
      </c>
      <c r="E15" s="95"/>
    </row>
    <row r="16" spans="1:5">
      <c r="A16">
        <v>7</v>
      </c>
      <c r="B16" s="107" t="s">
        <v>603</v>
      </c>
      <c r="C16" s="106" t="s">
        <v>606</v>
      </c>
      <c r="D16" s="143" t="s">
        <v>403</v>
      </c>
      <c r="E16" s="143" t="s">
        <v>613</v>
      </c>
    </row>
    <row r="17" spans="1:5">
      <c r="A17">
        <v>8</v>
      </c>
      <c r="B17" s="107" t="s">
        <v>604</v>
      </c>
      <c r="C17" s="106" t="s">
        <v>610</v>
      </c>
      <c r="D17" s="143" t="s">
        <v>403</v>
      </c>
      <c r="E17" s="143" t="s">
        <v>614</v>
      </c>
    </row>
    <row r="18" spans="1:5">
      <c r="B18" s="94" t="s">
        <v>674</v>
      </c>
    </row>
    <row r="19" spans="1:5" ht="30">
      <c r="A19">
        <v>9</v>
      </c>
      <c r="B19" s="2" t="s">
        <v>720</v>
      </c>
      <c r="E19" t="s">
        <v>615</v>
      </c>
    </row>
    <row r="21" spans="1:5">
      <c r="B21" s="95" t="s">
        <v>399</v>
      </c>
      <c r="C21" s="95" t="s">
        <v>400</v>
      </c>
      <c r="D21" s="98" t="s">
        <v>618</v>
      </c>
      <c r="E21" s="99" t="s">
        <v>402</v>
      </c>
    </row>
    <row r="22" spans="1:5">
      <c r="B22" s="97" t="s">
        <v>330</v>
      </c>
      <c r="C22" s="97"/>
      <c r="D22" s="159" t="s">
        <v>617</v>
      </c>
    </row>
    <row r="23" spans="1:5">
      <c r="B23" s="143" t="s">
        <v>616</v>
      </c>
      <c r="C23" s="95" t="s">
        <v>395</v>
      </c>
    </row>
    <row r="24" spans="1:5">
      <c r="C24" t="s">
        <v>397</v>
      </c>
    </row>
    <row r="25" spans="1:5">
      <c r="B25" t="s">
        <v>619</v>
      </c>
    </row>
    <row r="26" spans="1:5">
      <c r="B26" s="150" t="s">
        <v>581</v>
      </c>
    </row>
    <row r="27" spans="1:5">
      <c r="B27" s="150" t="s">
        <v>582</v>
      </c>
    </row>
    <row r="29" spans="1:5">
      <c r="B29" s="94" t="s">
        <v>620</v>
      </c>
    </row>
    <row r="31" spans="1:5">
      <c r="A31">
        <v>10</v>
      </c>
      <c r="B31" s="107" t="s">
        <v>622</v>
      </c>
      <c r="C31" s="106"/>
      <c r="D31" s="95" t="s">
        <v>395</v>
      </c>
      <c r="E31" s="95" t="s">
        <v>624</v>
      </c>
    </row>
    <row r="32" spans="1:5">
      <c r="A32">
        <v>11</v>
      </c>
      <c r="B32" s="107" t="s">
        <v>623</v>
      </c>
      <c r="C32" s="106"/>
      <c r="D32" s="95" t="s">
        <v>395</v>
      </c>
      <c r="E32" s="95" t="s">
        <v>625</v>
      </c>
    </row>
    <row r="33" spans="1:5" ht="15.75">
      <c r="A33">
        <v>12</v>
      </c>
      <c r="B33" s="163" t="s">
        <v>621</v>
      </c>
      <c r="C33" s="106" t="s">
        <v>631</v>
      </c>
      <c r="D33" s="95" t="s">
        <v>403</v>
      </c>
      <c r="E33" s="95"/>
    </row>
    <row r="34" spans="1:5" ht="75">
      <c r="A34" s="130">
        <v>13</v>
      </c>
      <c r="B34" s="154" t="s">
        <v>632</v>
      </c>
      <c r="C34" s="164"/>
      <c r="D34" s="130" t="s">
        <v>395</v>
      </c>
      <c r="E34" s="132" t="s">
        <v>634</v>
      </c>
    </row>
    <row r="35" spans="1:5" ht="75">
      <c r="A35" s="130">
        <v>14</v>
      </c>
      <c r="B35" s="154" t="s">
        <v>633</v>
      </c>
      <c r="C35" s="164"/>
      <c r="D35" s="130" t="s">
        <v>395</v>
      </c>
      <c r="E35" s="132" t="s">
        <v>635</v>
      </c>
    </row>
    <row r="37" spans="1:5">
      <c r="B37" s="119" t="s">
        <v>636</v>
      </c>
    </row>
    <row r="38" spans="1:5">
      <c r="B38" s="94" t="s">
        <v>637</v>
      </c>
    </row>
    <row r="39" spans="1:5">
      <c r="A39" s="95">
        <v>15</v>
      </c>
      <c r="B39" s="107" t="s">
        <v>638</v>
      </c>
      <c r="C39" s="95" t="s">
        <v>101</v>
      </c>
      <c r="D39" s="95" t="s">
        <v>403</v>
      </c>
      <c r="E39" s="95" t="s">
        <v>696</v>
      </c>
    </row>
    <row r="40" spans="1:5" ht="30">
      <c r="A40" s="95">
        <v>16</v>
      </c>
      <c r="B40" s="107" t="s">
        <v>643</v>
      </c>
      <c r="C40" s="95"/>
      <c r="D40" s="95" t="s">
        <v>657</v>
      </c>
      <c r="E40" s="122" t="s">
        <v>640</v>
      </c>
    </row>
    <row r="41" spans="1:5" ht="30.75">
      <c r="A41" s="95">
        <v>17</v>
      </c>
      <c r="B41" s="162" t="s">
        <v>644</v>
      </c>
      <c r="C41" s="95"/>
      <c r="D41" s="95" t="s">
        <v>639</v>
      </c>
      <c r="E41" s="122" t="s">
        <v>640</v>
      </c>
    </row>
    <row r="42" spans="1:5">
      <c r="A42" s="95">
        <v>18</v>
      </c>
      <c r="B42" s="107" t="s">
        <v>645</v>
      </c>
      <c r="C42" s="95"/>
      <c r="D42" s="95" t="s">
        <v>641</v>
      </c>
      <c r="E42" s="95" t="s">
        <v>642</v>
      </c>
    </row>
    <row r="43" spans="1:5" ht="75">
      <c r="A43" s="95">
        <v>19</v>
      </c>
      <c r="B43" s="107" t="s">
        <v>646</v>
      </c>
      <c r="C43" s="95"/>
      <c r="D43" s="122" t="s">
        <v>647</v>
      </c>
      <c r="E43" s="95" t="s">
        <v>642</v>
      </c>
    </row>
    <row r="44" spans="1:5" ht="45.75">
      <c r="A44" s="95">
        <v>20</v>
      </c>
      <c r="B44" s="162" t="s">
        <v>648</v>
      </c>
      <c r="C44" s="95"/>
      <c r="D44" s="95" t="s">
        <v>395</v>
      </c>
      <c r="E44" s="122" t="s">
        <v>649</v>
      </c>
    </row>
    <row r="45" spans="1:5">
      <c r="A45" s="95">
        <v>21</v>
      </c>
      <c r="B45" s="107" t="s">
        <v>650</v>
      </c>
      <c r="C45" s="113" t="s">
        <v>189</v>
      </c>
      <c r="D45" s="95" t="s">
        <v>403</v>
      </c>
      <c r="E45" s="122" t="s">
        <v>651</v>
      </c>
    </row>
    <row r="46" spans="1:5">
      <c r="A46" s="95">
        <v>22</v>
      </c>
      <c r="B46" s="107" t="s">
        <v>652</v>
      </c>
      <c r="C46" s="113" t="s">
        <v>189</v>
      </c>
      <c r="D46" s="95" t="s">
        <v>403</v>
      </c>
      <c r="E46" s="122" t="s">
        <v>651</v>
      </c>
    </row>
    <row r="47" spans="1:5" ht="15.75">
      <c r="A47" s="95">
        <v>23</v>
      </c>
      <c r="B47" s="166" t="s">
        <v>653</v>
      </c>
      <c r="C47" s="106"/>
      <c r="D47" s="143" t="s">
        <v>641</v>
      </c>
      <c r="E47" s="165" t="s">
        <v>654</v>
      </c>
    </row>
    <row r="48" spans="1:5">
      <c r="A48" s="95">
        <v>24</v>
      </c>
      <c r="B48" s="107" t="s">
        <v>655</v>
      </c>
      <c r="C48" s="113" t="s">
        <v>189</v>
      </c>
      <c r="D48" s="95" t="s">
        <v>403</v>
      </c>
      <c r="E48" s="95" t="s">
        <v>654</v>
      </c>
    </row>
    <row r="49" spans="1:5" ht="30">
      <c r="A49" s="95">
        <v>25</v>
      </c>
      <c r="B49" s="107" t="s">
        <v>658</v>
      </c>
      <c r="C49" s="95"/>
      <c r="D49" s="95" t="s">
        <v>657</v>
      </c>
      <c r="E49" s="122" t="s">
        <v>656</v>
      </c>
    </row>
    <row r="50" spans="1:5" ht="45">
      <c r="A50" s="95">
        <v>26</v>
      </c>
      <c r="B50" s="107" t="s">
        <v>659</v>
      </c>
      <c r="C50" s="95"/>
      <c r="D50" s="95" t="s">
        <v>395</v>
      </c>
      <c r="E50" s="122" t="s">
        <v>660</v>
      </c>
    </row>
    <row r="51" spans="1:5" ht="75">
      <c r="A51" s="95">
        <v>27</v>
      </c>
      <c r="B51" s="167" t="s">
        <v>668</v>
      </c>
      <c r="C51" s="95" t="s">
        <v>661</v>
      </c>
      <c r="D51" s="95" t="s">
        <v>657</v>
      </c>
      <c r="E51" s="122" t="s">
        <v>666</v>
      </c>
    </row>
    <row r="52" spans="1:5" ht="75">
      <c r="A52" s="95" t="s">
        <v>662</v>
      </c>
      <c r="B52" s="167" t="s">
        <v>668</v>
      </c>
      <c r="C52" s="122" t="s">
        <v>664</v>
      </c>
      <c r="D52" s="95" t="s">
        <v>657</v>
      </c>
      <c r="E52" s="122" t="s">
        <v>666</v>
      </c>
    </row>
    <row r="53" spans="1:5" ht="90">
      <c r="A53" s="95" t="s">
        <v>663</v>
      </c>
      <c r="B53" s="167" t="s">
        <v>668</v>
      </c>
      <c r="C53" s="95" t="s">
        <v>665</v>
      </c>
      <c r="D53" s="95" t="s">
        <v>639</v>
      </c>
      <c r="E53" s="122" t="s">
        <v>667</v>
      </c>
    </row>
    <row r="54" spans="1:5">
      <c r="A54" s="95">
        <v>28</v>
      </c>
      <c r="B54" s="167" t="s">
        <v>669</v>
      </c>
      <c r="C54" s="95"/>
      <c r="D54" s="95" t="s">
        <v>641</v>
      </c>
      <c r="E54" s="122" t="s">
        <v>670</v>
      </c>
    </row>
    <row r="55" spans="1:5" ht="75">
      <c r="A55" s="95">
        <v>29</v>
      </c>
      <c r="B55" s="107" t="s">
        <v>671</v>
      </c>
      <c r="C55" s="95"/>
      <c r="D55" s="122" t="s">
        <v>647</v>
      </c>
      <c r="E55" s="95" t="s">
        <v>670</v>
      </c>
    </row>
    <row r="56" spans="1:5">
      <c r="A56" s="173">
        <v>30</v>
      </c>
      <c r="B56" s="168" t="s">
        <v>672</v>
      </c>
      <c r="C56" s="113" t="s">
        <v>189</v>
      </c>
      <c r="D56" s="95" t="s">
        <v>403</v>
      </c>
      <c r="E56" s="95" t="s">
        <v>673</v>
      </c>
    </row>
    <row r="57" spans="1:5" ht="90">
      <c r="A57" s="173">
        <v>31</v>
      </c>
      <c r="B57" s="168" t="s">
        <v>688</v>
      </c>
      <c r="C57" t="s">
        <v>677</v>
      </c>
      <c r="D57" s="173" t="s">
        <v>403</v>
      </c>
      <c r="E57" s="2" t="s">
        <v>685</v>
      </c>
    </row>
    <row r="58" spans="1:5" ht="90">
      <c r="A58" s="173">
        <v>32</v>
      </c>
      <c r="B58" s="168" t="s">
        <v>689</v>
      </c>
      <c r="C58" t="s">
        <v>680</v>
      </c>
      <c r="D58" s="173" t="s">
        <v>403</v>
      </c>
      <c r="E58" s="2" t="s">
        <v>686</v>
      </c>
    </row>
    <row r="59" spans="1:5" ht="90">
      <c r="A59" s="173">
        <v>33</v>
      </c>
      <c r="B59" s="168" t="s">
        <v>690</v>
      </c>
      <c r="C59" s="113" t="s">
        <v>189</v>
      </c>
      <c r="D59" t="s">
        <v>403</v>
      </c>
      <c r="E59" s="2" t="s">
        <v>687</v>
      </c>
    </row>
    <row r="60" spans="1:5" ht="90">
      <c r="A60" s="173">
        <v>34</v>
      </c>
      <c r="B60" s="168" t="s">
        <v>691</v>
      </c>
      <c r="D60" t="s">
        <v>641</v>
      </c>
      <c r="E60" s="2" t="s">
        <v>687</v>
      </c>
    </row>
    <row r="61" spans="1:5" ht="30">
      <c r="A61" s="173">
        <v>35</v>
      </c>
      <c r="B61" s="168" t="s">
        <v>692</v>
      </c>
      <c r="C61" s="113" t="s">
        <v>189</v>
      </c>
      <c r="D61" t="s">
        <v>403</v>
      </c>
      <c r="E61" t="s">
        <v>693</v>
      </c>
    </row>
    <row r="62" spans="1:5" ht="60">
      <c r="A62" s="173">
        <v>36</v>
      </c>
      <c r="B62" s="168" t="s">
        <v>694</v>
      </c>
      <c r="C62" s="113" t="s">
        <v>189</v>
      </c>
      <c r="D62" t="s">
        <v>403</v>
      </c>
      <c r="E62" s="2" t="s">
        <v>695</v>
      </c>
    </row>
    <row r="63" spans="1:5" ht="60">
      <c r="A63" s="173">
        <v>37</v>
      </c>
      <c r="B63" s="168" t="s">
        <v>697</v>
      </c>
      <c r="D63" t="s">
        <v>395</v>
      </c>
      <c r="E63" s="2" t="s">
        <v>701</v>
      </c>
    </row>
    <row r="64" spans="1:5" ht="60">
      <c r="A64" s="173">
        <v>38</v>
      </c>
      <c r="B64" s="168" t="s">
        <v>698</v>
      </c>
      <c r="D64" t="s">
        <v>395</v>
      </c>
      <c r="E64" s="2" t="s">
        <v>701</v>
      </c>
    </row>
    <row r="65" spans="1:5" ht="60">
      <c r="A65" s="173">
        <v>39</v>
      </c>
      <c r="B65" s="168" t="s">
        <v>699</v>
      </c>
      <c r="D65" t="s">
        <v>395</v>
      </c>
      <c r="E65" s="2" t="s">
        <v>701</v>
      </c>
    </row>
    <row r="66" spans="1:5" ht="60">
      <c r="A66" s="173">
        <v>40</v>
      </c>
      <c r="B66" s="168" t="s">
        <v>700</v>
      </c>
      <c r="D66" t="s">
        <v>395</v>
      </c>
      <c r="E66" s="2" t="s">
        <v>701</v>
      </c>
    </row>
    <row r="67" spans="1:5" ht="18">
      <c r="B67" s="157" t="s">
        <v>702</v>
      </c>
    </row>
    <row r="68" spans="1:5" ht="45">
      <c r="A68">
        <v>41</v>
      </c>
      <c r="B68" s="174" t="s">
        <v>704</v>
      </c>
      <c r="D68" t="s">
        <v>639</v>
      </c>
      <c r="E68" s="2" t="s">
        <v>703</v>
      </c>
    </row>
    <row r="69" spans="1:5" ht="30">
      <c r="A69">
        <v>42</v>
      </c>
      <c r="B69" s="174" t="s">
        <v>705</v>
      </c>
      <c r="C69" t="s">
        <v>707</v>
      </c>
      <c r="D69" t="s">
        <v>403</v>
      </c>
      <c r="E69" s="2" t="s">
        <v>710</v>
      </c>
    </row>
    <row r="70" spans="1:5" ht="30">
      <c r="A70">
        <v>43</v>
      </c>
      <c r="B70" s="174" t="s">
        <v>715</v>
      </c>
      <c r="C70" t="s">
        <v>713</v>
      </c>
      <c r="D70" t="s">
        <v>403</v>
      </c>
      <c r="E70" s="2" t="s">
        <v>714</v>
      </c>
    </row>
    <row r="71" spans="1:5" ht="135">
      <c r="A71">
        <v>44</v>
      </c>
      <c r="B71" s="174" t="s">
        <v>716</v>
      </c>
      <c r="C71" t="s">
        <v>333</v>
      </c>
      <c r="D71" s="2" t="s">
        <v>718</v>
      </c>
      <c r="E71" s="2" t="s">
        <v>714</v>
      </c>
    </row>
    <row r="72" spans="1:5" ht="135">
      <c r="A72">
        <v>45</v>
      </c>
      <c r="B72" s="174" t="s">
        <v>717</v>
      </c>
      <c r="C72" t="s">
        <v>333</v>
      </c>
      <c r="D72" s="2" t="s">
        <v>719</v>
      </c>
    </row>
    <row r="73" spans="1:5" ht="30">
      <c r="A73">
        <v>46</v>
      </c>
      <c r="B73" s="174" t="s">
        <v>721</v>
      </c>
      <c r="C73" s="113" t="s">
        <v>189</v>
      </c>
      <c r="D73" t="s">
        <v>403</v>
      </c>
    </row>
    <row r="74" spans="1:5" ht="30">
      <c r="A74">
        <v>47</v>
      </c>
      <c r="B74" s="174" t="s">
        <v>722</v>
      </c>
      <c r="C74" s="113" t="s">
        <v>189</v>
      </c>
      <c r="D74" t="s">
        <v>403</v>
      </c>
    </row>
    <row r="75" spans="1:5" ht="60">
      <c r="A75">
        <v>48</v>
      </c>
      <c r="B75" s="174" t="s">
        <v>723</v>
      </c>
      <c r="D75" t="s">
        <v>395</v>
      </c>
      <c r="E75" s="2" t="s">
        <v>724</v>
      </c>
    </row>
    <row r="76" spans="1:5">
      <c r="A76">
        <v>49</v>
      </c>
      <c r="B76" s="174" t="s">
        <v>725</v>
      </c>
      <c r="E76" t="s">
        <v>726</v>
      </c>
    </row>
    <row r="77" spans="1:5" ht="105">
      <c r="A77">
        <v>50</v>
      </c>
      <c r="B77" s="174" t="s">
        <v>727</v>
      </c>
      <c r="E77" s="2" t="s">
        <v>728</v>
      </c>
    </row>
    <row r="78" spans="1:5">
      <c r="B78" s="119" t="s">
        <v>729</v>
      </c>
    </row>
    <row r="79" spans="1:5">
      <c r="A79">
        <v>51</v>
      </c>
      <c r="B79" s="174" t="s">
        <v>730</v>
      </c>
      <c r="C79" s="113" t="s">
        <v>189</v>
      </c>
      <c r="D79" t="s">
        <v>403</v>
      </c>
    </row>
    <row r="80" spans="1:5">
      <c r="A80">
        <v>52</v>
      </c>
      <c r="B80" s="174" t="s">
        <v>731</v>
      </c>
      <c r="D80" t="s">
        <v>395</v>
      </c>
      <c r="E80" t="s">
        <v>732</v>
      </c>
    </row>
    <row r="81" spans="1:5" ht="15.75">
      <c r="B81" s="175" t="s">
        <v>733</v>
      </c>
    </row>
    <row r="82" spans="1:5">
      <c r="A82">
        <v>53</v>
      </c>
      <c r="B82" s="174" t="s">
        <v>738</v>
      </c>
      <c r="C82" t="s">
        <v>736</v>
      </c>
      <c r="D82" t="s">
        <v>403</v>
      </c>
    </row>
    <row r="83" spans="1:5">
      <c r="B83" s="177" t="s">
        <v>739</v>
      </c>
    </row>
    <row r="84" spans="1:5">
      <c r="B84" s="176" t="s">
        <v>741</v>
      </c>
    </row>
    <row r="85" spans="1:5" ht="45">
      <c r="B85" s="176" t="s">
        <v>740</v>
      </c>
    </row>
    <row r="86" spans="1:5">
      <c r="B86" t="s">
        <v>742</v>
      </c>
    </row>
    <row r="87" spans="1:5">
      <c r="A87">
        <v>54</v>
      </c>
      <c r="B87" t="s">
        <v>743</v>
      </c>
      <c r="C87" s="113" t="s">
        <v>189</v>
      </c>
      <c r="D87" t="s">
        <v>403</v>
      </c>
    </row>
    <row r="88" spans="1:5">
      <c r="A88">
        <v>55</v>
      </c>
      <c r="B88" t="s">
        <v>745</v>
      </c>
      <c r="C88" s="113" t="s">
        <v>189</v>
      </c>
      <c r="D88" t="s">
        <v>403</v>
      </c>
    </row>
    <row r="89" spans="1:5">
      <c r="A89">
        <v>56</v>
      </c>
      <c r="B89" t="s">
        <v>744</v>
      </c>
      <c r="C89" s="113" t="s">
        <v>189</v>
      </c>
      <c r="D89" t="s">
        <v>403</v>
      </c>
      <c r="E89" t="s">
        <v>749</v>
      </c>
    </row>
    <row r="90" spans="1:5" ht="60">
      <c r="B90" s="2" t="s">
        <v>750</v>
      </c>
    </row>
    <row r="91" spans="1:5" ht="45">
      <c r="A91" s="178">
        <v>57</v>
      </c>
      <c r="B91" s="2" t="s">
        <v>751</v>
      </c>
      <c r="D91" t="s">
        <v>395</v>
      </c>
      <c r="E91" s="2" t="s">
        <v>703</v>
      </c>
    </row>
    <row r="92" spans="1:5">
      <c r="B92" t="s">
        <v>752</v>
      </c>
      <c r="E92" s="150" t="s">
        <v>753</v>
      </c>
    </row>
    <row r="94" spans="1:5" ht="60">
      <c r="B94" s="2" t="s">
        <v>754</v>
      </c>
      <c r="E94" s="150" t="s">
        <v>755</v>
      </c>
    </row>
  </sheetData>
  <dataValidations count="3">
    <dataValidation type="list" allowBlank="1" showInputMessage="1" showErrorMessage="1" sqref="C11" xr:uid="{00000000-0002-0000-0300-000000000000}">
      <formula1>"oui,non,en partie"</formula1>
    </dataValidation>
    <dataValidation type="list" allowBlank="1" showInputMessage="1" showErrorMessage="1" sqref="C15 C45:C46 C48 C56 C59 C61:C62 C73:C74 C79 C87:C89" xr:uid="{00000000-0002-0000-0300-000001000000}">
      <formula1>"oui,non"</formula1>
    </dataValidation>
    <dataValidation type="list" allowBlank="1" showInputMessage="1" showErrorMessage="1" sqref="B22 C71" xr:uid="{00000000-0002-0000-0300-000002000000}">
      <formula1>$E$2:$E$73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300-000004000000}">
          <x14:formula1>
            <xm:f>données_diagnostic_AC!$A$2:$A$12</xm:f>
          </x14:formula1>
          <xm:sqref>C10</xm:sqref>
        </x14:dataValidation>
        <x14:dataValidation type="list" allowBlank="1" showInputMessage="1" showErrorMessage="1" xr:uid="{00000000-0002-0000-0300-000005000000}">
          <x14:formula1>
            <xm:f>données_diagnostic_AC!$B$2:$B$4</xm:f>
          </x14:formula1>
          <xm:sqref>C16</xm:sqref>
        </x14:dataValidation>
        <x14:dataValidation type="list" allowBlank="1" showInputMessage="1" showErrorMessage="1" xr:uid="{00000000-0002-0000-0300-000006000000}">
          <x14:formula1>
            <xm:f>données_diagnostic_AC!$C$2:$C$4</xm:f>
          </x14:formula1>
          <xm:sqref>C17</xm:sqref>
        </x14:dataValidation>
        <x14:dataValidation type="list" allowBlank="1" showInputMessage="1" showErrorMessage="1" xr:uid="{00000000-0002-0000-0300-000007000000}">
          <x14:formula1>
            <xm:f>données_demande_AG!$G$2:$G$73</xm:f>
          </x14:formula1>
          <xm:sqref>C19</xm:sqref>
        </x14:dataValidation>
        <x14:dataValidation type="list" allowBlank="1" showInputMessage="1" showErrorMessage="1" xr:uid="{00000000-0002-0000-0300-000008000000}">
          <x14:formula1>
            <xm:f>données_diagnostic_AC!$D$2:$D$5</xm:f>
          </x14:formula1>
          <xm:sqref>C33</xm:sqref>
        </x14:dataValidation>
        <x14:dataValidation type="list" allowBlank="1" showInputMessage="1" showErrorMessage="1" xr:uid="{00000000-0002-0000-0300-000009000000}">
          <x14:formula1>
            <xm:f>données_diagnostic_AC!$E$2:$E$4</xm:f>
          </x14:formula1>
          <xm:sqref>C57</xm:sqref>
        </x14:dataValidation>
        <x14:dataValidation type="list" allowBlank="1" showInputMessage="1" showErrorMessage="1" xr:uid="{00000000-0002-0000-0300-00000A000000}">
          <x14:formula1>
            <xm:f>données_diagnostic_AC!$F$2:$F$4</xm:f>
          </x14:formula1>
          <xm:sqref>C58</xm:sqref>
        </x14:dataValidation>
        <x14:dataValidation type="list" allowBlank="1" showInputMessage="1" showErrorMessage="1" xr:uid="{00000000-0002-0000-0300-00000B000000}">
          <x14:formula1>
            <xm:f>données_diagnostic_AC!$G$2:$G$4</xm:f>
          </x14:formula1>
          <xm:sqref>C69</xm:sqref>
        </x14:dataValidation>
        <x14:dataValidation type="list" allowBlank="1" showInputMessage="1" showErrorMessage="1" xr:uid="{00000000-0002-0000-0300-00000C000000}">
          <x14:formula1>
            <xm:f>données_diagnostic_AC!$H$2:$H$5</xm:f>
          </x14:formula1>
          <xm:sqref>C70</xm:sqref>
        </x14:dataValidation>
        <x14:dataValidation type="list" allowBlank="1" showInputMessage="1" showErrorMessage="1" xr:uid="{00000000-0002-0000-0300-00000D000000}">
          <x14:formula1>
            <xm:f>données_diagnostic_AC!$I$2:$I$4</xm:f>
          </x14:formula1>
          <xm:sqref>C82</xm:sqref>
        </x14:dataValidation>
        <x14:dataValidation type="list" allowBlank="1" showInputMessage="1" showErrorMessage="1" xr:uid="{00000000-0002-0000-0300-00000E000000}">
          <x14:formula1>
            <xm:f>données_demande_AG!$B$2:$B$8</xm:f>
          </x14:formula1>
          <xm:sqref>C39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0066"/>
  </sheetPr>
  <dimension ref="A1:Q118"/>
  <sheetViews>
    <sheetView topLeftCell="A25" zoomScale="70" zoomScaleNormal="70" workbookViewId="0">
      <selection activeCell="D34" sqref="D34:E34"/>
    </sheetView>
  </sheetViews>
  <sheetFormatPr baseColWidth="10" defaultRowHeight="15" outlineLevelCol="1"/>
  <cols>
    <col min="2" max="2" width="54.42578125" bestFit="1" customWidth="1"/>
    <col min="3" max="3" width="84.140625" bestFit="1" customWidth="1"/>
    <col min="5" max="5" width="67.85546875" customWidth="1" outlineLevel="1"/>
    <col min="6" max="6" width="149.140625" customWidth="1" outlineLevel="1"/>
    <col min="7" max="7" width="72.140625" customWidth="1" outlineLevel="1"/>
    <col min="8" max="8" width="24.5703125" bestFit="1" customWidth="1"/>
    <col min="9" max="9" width="24.5703125" customWidth="1" outlineLevel="1"/>
    <col min="10" max="10" width="23.42578125" customWidth="1" outlineLevel="1"/>
    <col min="11" max="11" width="26.7109375" customWidth="1" outlineLevel="1"/>
    <col min="12" max="12" width="16" customWidth="1" outlineLevel="1"/>
  </cols>
  <sheetData>
    <row r="1" spans="1:13" ht="21">
      <c r="A1" s="145" t="s">
        <v>515</v>
      </c>
      <c r="B1" s="145" t="s">
        <v>516</v>
      </c>
      <c r="C1" s="145" t="s">
        <v>517</v>
      </c>
      <c r="D1" s="145" t="s">
        <v>518</v>
      </c>
      <c r="E1" s="145" t="s">
        <v>463</v>
      </c>
      <c r="F1" s="145" t="s">
        <v>467</v>
      </c>
      <c r="G1" s="145" t="s">
        <v>465</v>
      </c>
      <c r="H1" s="145" t="s">
        <v>469</v>
      </c>
      <c r="I1" s="145" t="s">
        <v>478</v>
      </c>
      <c r="J1" s="145" t="s">
        <v>492</v>
      </c>
      <c r="K1" s="145" t="s">
        <v>462</v>
      </c>
      <c r="L1" s="145" t="s">
        <v>461</v>
      </c>
      <c r="M1" s="95"/>
    </row>
    <row r="2" spans="1:13">
      <c r="A2" s="95">
        <v>1</v>
      </c>
      <c r="B2" s="95" t="s">
        <v>519</v>
      </c>
      <c r="C2" s="95" t="s">
        <v>491</v>
      </c>
      <c r="D2" s="95"/>
      <c r="E2" s="95" t="s">
        <v>464</v>
      </c>
      <c r="F2" s="95"/>
      <c r="G2" s="95"/>
      <c r="H2" s="95" t="s">
        <v>479</v>
      </c>
      <c r="I2" s="95" t="s">
        <v>480</v>
      </c>
      <c r="J2" s="95" t="s">
        <v>189</v>
      </c>
      <c r="K2" s="95" t="s">
        <v>189</v>
      </c>
      <c r="L2" s="95" t="s">
        <v>189</v>
      </c>
      <c r="M2" s="95"/>
    </row>
    <row r="3" spans="1:13">
      <c r="A3" s="95">
        <v>2</v>
      </c>
      <c r="B3" s="95" t="s">
        <v>519</v>
      </c>
      <c r="C3" s="95" t="s">
        <v>30</v>
      </c>
      <c r="D3" s="95"/>
      <c r="E3" s="95" t="s">
        <v>464</v>
      </c>
      <c r="F3" s="95"/>
      <c r="G3" s="95"/>
      <c r="H3" s="95" t="s">
        <v>479</v>
      </c>
      <c r="I3" s="95" t="s">
        <v>480</v>
      </c>
      <c r="J3" s="95" t="s">
        <v>189</v>
      </c>
      <c r="K3" s="95" t="s">
        <v>189</v>
      </c>
      <c r="L3" s="95" t="s">
        <v>189</v>
      </c>
      <c r="M3" s="95"/>
    </row>
    <row r="4" spans="1:13">
      <c r="A4" s="95">
        <v>3</v>
      </c>
      <c r="B4" s="95" t="s">
        <v>519</v>
      </c>
      <c r="C4" s="95" t="s">
        <v>31</v>
      </c>
      <c r="D4" s="95"/>
      <c r="E4" s="95" t="s">
        <v>464</v>
      </c>
      <c r="F4" s="95"/>
      <c r="G4" s="95"/>
      <c r="H4" s="95" t="s">
        <v>479</v>
      </c>
      <c r="I4" s="95" t="s">
        <v>480</v>
      </c>
      <c r="J4" s="95" t="s">
        <v>189</v>
      </c>
      <c r="K4" s="95" t="s">
        <v>189</v>
      </c>
      <c r="L4" s="95" t="s">
        <v>189</v>
      </c>
      <c r="M4" s="95"/>
    </row>
    <row r="5" spans="1:13">
      <c r="A5" s="95" t="s">
        <v>542</v>
      </c>
      <c r="B5" s="95" t="s">
        <v>519</v>
      </c>
      <c r="C5" s="95" t="s">
        <v>541</v>
      </c>
      <c r="D5" s="95"/>
      <c r="E5" s="95" t="s">
        <v>464</v>
      </c>
      <c r="F5" s="95"/>
      <c r="G5" s="95"/>
      <c r="H5" s="95" t="s">
        <v>479</v>
      </c>
      <c r="I5" s="95" t="s">
        <v>480</v>
      </c>
      <c r="J5" s="95" t="s">
        <v>189</v>
      </c>
      <c r="K5" s="95" t="s">
        <v>189</v>
      </c>
      <c r="L5" s="95" t="s">
        <v>189</v>
      </c>
      <c r="M5" s="95"/>
    </row>
    <row r="6" spans="1:13">
      <c r="A6" s="140">
        <v>4</v>
      </c>
      <c r="B6" s="95" t="s">
        <v>519</v>
      </c>
      <c r="C6" s="95" t="s">
        <v>414</v>
      </c>
      <c r="D6" s="95"/>
      <c r="E6" s="95" t="s">
        <v>464</v>
      </c>
      <c r="F6" s="95"/>
      <c r="G6" s="95"/>
      <c r="H6" s="95" t="s">
        <v>479</v>
      </c>
      <c r="I6" s="95" t="s">
        <v>480</v>
      </c>
      <c r="J6" s="95" t="s">
        <v>189</v>
      </c>
      <c r="K6" s="95" t="s">
        <v>189</v>
      </c>
      <c r="L6" s="95" t="s">
        <v>189</v>
      </c>
      <c r="M6" s="95"/>
    </row>
    <row r="7" spans="1:13">
      <c r="A7" s="95">
        <f>A6+1</f>
        <v>5</v>
      </c>
      <c r="B7" s="95" t="s">
        <v>519</v>
      </c>
      <c r="C7" s="95" t="s">
        <v>41</v>
      </c>
      <c r="D7" s="95"/>
      <c r="E7" s="95" t="s">
        <v>464</v>
      </c>
      <c r="F7" s="95"/>
      <c r="G7" s="95"/>
      <c r="H7" s="95" t="s">
        <v>479</v>
      </c>
      <c r="I7" s="95" t="s">
        <v>480</v>
      </c>
      <c r="J7" s="95" t="s">
        <v>189</v>
      </c>
      <c r="K7" s="95" t="s">
        <v>189</v>
      </c>
      <c r="L7" s="95" t="s">
        <v>189</v>
      </c>
      <c r="M7" s="95"/>
    </row>
    <row r="8" spans="1:13">
      <c r="A8" s="95">
        <f>A7+1</f>
        <v>6</v>
      </c>
      <c r="B8" s="95" t="s">
        <v>519</v>
      </c>
      <c r="C8" s="95" t="s">
        <v>43</v>
      </c>
      <c r="D8" s="95"/>
      <c r="E8" s="95" t="s">
        <v>43</v>
      </c>
      <c r="F8" s="95" t="s">
        <v>470</v>
      </c>
      <c r="G8" s="95"/>
      <c r="H8" s="95" t="s">
        <v>480</v>
      </c>
      <c r="I8" s="95" t="s">
        <v>480</v>
      </c>
      <c r="J8" s="95" t="s">
        <v>189</v>
      </c>
      <c r="K8" s="95" t="s">
        <v>189</v>
      </c>
      <c r="L8" s="95" t="s">
        <v>189</v>
      </c>
      <c r="M8" s="95"/>
    </row>
    <row r="9" spans="1:13">
      <c r="A9" s="95">
        <v>7</v>
      </c>
      <c r="B9" s="95" t="s">
        <v>520</v>
      </c>
      <c r="C9" s="95" t="s">
        <v>523</v>
      </c>
      <c r="D9" s="98" t="s">
        <v>46</v>
      </c>
      <c r="E9" s="95" t="s">
        <v>464</v>
      </c>
      <c r="F9" s="95" t="s">
        <v>483</v>
      </c>
      <c r="G9" s="95"/>
      <c r="H9" s="95" t="s">
        <v>480</v>
      </c>
      <c r="I9" s="95" t="s">
        <v>480</v>
      </c>
      <c r="J9" s="95" t="s">
        <v>189</v>
      </c>
      <c r="K9" s="95" t="s">
        <v>189</v>
      </c>
      <c r="L9" s="95" t="s">
        <v>189</v>
      </c>
      <c r="M9" s="95"/>
    </row>
    <row r="10" spans="1:13">
      <c r="A10" s="95">
        <v>8</v>
      </c>
      <c r="B10" s="95" t="s">
        <v>520</v>
      </c>
      <c r="C10" s="95" t="s">
        <v>484</v>
      </c>
      <c r="D10" s="95" t="s">
        <v>485</v>
      </c>
      <c r="E10" s="95" t="s">
        <v>464</v>
      </c>
      <c r="F10" s="95" t="s">
        <v>483</v>
      </c>
      <c r="G10" s="95"/>
      <c r="H10" s="95" t="s">
        <v>480</v>
      </c>
      <c r="I10" s="95" t="s">
        <v>480</v>
      </c>
      <c r="J10" s="95" t="s">
        <v>189</v>
      </c>
      <c r="K10" s="95" t="s">
        <v>189</v>
      </c>
      <c r="L10" s="95" t="s">
        <v>189</v>
      </c>
      <c r="M10" s="95"/>
    </row>
    <row r="11" spans="1:13" ht="30">
      <c r="A11" s="95">
        <v>9</v>
      </c>
      <c r="B11" s="141" t="s">
        <v>415</v>
      </c>
      <c r="C11" s="1002" t="s">
        <v>44</v>
      </c>
      <c r="D11" s="110" t="s">
        <v>45</v>
      </c>
      <c r="E11" s="95" t="s">
        <v>468</v>
      </c>
      <c r="F11" s="95" t="s">
        <v>532</v>
      </c>
      <c r="G11" s="122" t="s">
        <v>472</v>
      </c>
      <c r="H11" s="95" t="s">
        <v>471</v>
      </c>
      <c r="I11" s="95" t="s">
        <v>480</v>
      </c>
      <c r="J11" s="95"/>
      <c r="K11" s="95"/>
      <c r="L11" s="95"/>
      <c r="M11" s="95"/>
    </row>
    <row r="12" spans="1:13" ht="30">
      <c r="A12" s="95">
        <f>$A11+1</f>
        <v>10</v>
      </c>
      <c r="B12" s="141" t="s">
        <v>415</v>
      </c>
      <c r="C12" s="1002"/>
      <c r="D12" s="110" t="s">
        <v>46</v>
      </c>
      <c r="E12" s="95" t="s">
        <v>468</v>
      </c>
      <c r="F12" s="95" t="s">
        <v>532</v>
      </c>
      <c r="G12" s="122" t="s">
        <v>472</v>
      </c>
      <c r="H12" s="95" t="s">
        <v>471</v>
      </c>
      <c r="I12" s="95" t="s">
        <v>480</v>
      </c>
      <c r="J12" s="95"/>
      <c r="K12" s="95"/>
      <c r="L12" s="95"/>
      <c r="M12" s="95"/>
    </row>
    <row r="13" spans="1:13" ht="30">
      <c r="A13" s="95">
        <f t="shared" ref="A13:A18" si="0">$A12+1</f>
        <v>11</v>
      </c>
      <c r="B13" s="141" t="s">
        <v>415</v>
      </c>
      <c r="C13" s="1002"/>
      <c r="D13" s="111" t="s">
        <v>34</v>
      </c>
      <c r="E13" s="95" t="s">
        <v>468</v>
      </c>
      <c r="F13" s="95" t="s">
        <v>532</v>
      </c>
      <c r="G13" s="122" t="s">
        <v>472</v>
      </c>
      <c r="H13" s="95" t="s">
        <v>471</v>
      </c>
      <c r="I13" s="95" t="s">
        <v>480</v>
      </c>
      <c r="J13" s="95"/>
      <c r="K13" s="95"/>
      <c r="L13" s="95"/>
      <c r="M13" s="95"/>
    </row>
    <row r="14" spans="1:13" ht="30">
      <c r="A14" s="95">
        <f t="shared" si="0"/>
        <v>12</v>
      </c>
      <c r="B14" s="141" t="s">
        <v>415</v>
      </c>
      <c r="C14" s="1002"/>
      <c r="D14" s="110" t="s">
        <v>47</v>
      </c>
      <c r="E14" s="95" t="s">
        <v>468</v>
      </c>
      <c r="F14" s="95" t="s">
        <v>532</v>
      </c>
      <c r="G14" s="122" t="s">
        <v>472</v>
      </c>
      <c r="H14" s="95" t="s">
        <v>471</v>
      </c>
      <c r="I14" s="95" t="s">
        <v>480</v>
      </c>
      <c r="J14" s="95"/>
      <c r="K14" s="95"/>
      <c r="L14" s="95"/>
      <c r="M14" s="95"/>
    </row>
    <row r="15" spans="1:13" ht="30">
      <c r="A15" s="95">
        <f t="shared" si="0"/>
        <v>13</v>
      </c>
      <c r="B15" s="141" t="s">
        <v>415</v>
      </c>
      <c r="C15" s="1002"/>
      <c r="D15" s="110" t="s">
        <v>48</v>
      </c>
      <c r="E15" s="95" t="s">
        <v>468</v>
      </c>
      <c r="F15" s="95" t="s">
        <v>532</v>
      </c>
      <c r="G15" s="122" t="s">
        <v>472</v>
      </c>
      <c r="H15" s="95" t="s">
        <v>471</v>
      </c>
      <c r="I15" s="95" t="s">
        <v>480</v>
      </c>
      <c r="J15" s="95"/>
      <c r="K15" s="95"/>
      <c r="L15" s="95"/>
      <c r="M15" s="95"/>
    </row>
    <row r="16" spans="1:13" ht="30">
      <c r="A16" s="95">
        <f t="shared" si="0"/>
        <v>14</v>
      </c>
      <c r="B16" s="141" t="s">
        <v>415</v>
      </c>
      <c r="C16" s="1002"/>
      <c r="D16" s="110" t="s">
        <v>49</v>
      </c>
      <c r="E16" s="95" t="s">
        <v>468</v>
      </c>
      <c r="F16" s="95" t="s">
        <v>532</v>
      </c>
      <c r="G16" s="122" t="s">
        <v>472</v>
      </c>
      <c r="H16" s="95" t="s">
        <v>471</v>
      </c>
      <c r="I16" s="95" t="s">
        <v>480</v>
      </c>
      <c r="J16" s="95"/>
      <c r="K16" s="95"/>
      <c r="L16" s="95"/>
      <c r="M16" s="95"/>
    </row>
    <row r="17" spans="1:13" ht="30">
      <c r="A17" s="95">
        <f t="shared" si="0"/>
        <v>15</v>
      </c>
      <c r="B17" s="141" t="s">
        <v>415</v>
      </c>
      <c r="C17" s="1002"/>
      <c r="D17" s="110" t="s">
        <v>50</v>
      </c>
      <c r="E17" s="95" t="s">
        <v>468</v>
      </c>
      <c r="F17" s="95" t="s">
        <v>532</v>
      </c>
      <c r="G17" s="122" t="s">
        <v>472</v>
      </c>
      <c r="H17" s="95" t="s">
        <v>471</v>
      </c>
      <c r="I17" s="95" t="s">
        <v>480</v>
      </c>
      <c r="J17" s="95"/>
      <c r="K17" s="95"/>
      <c r="L17" s="95"/>
      <c r="M17" s="95"/>
    </row>
    <row r="18" spans="1:13" ht="30">
      <c r="A18" s="95">
        <f t="shared" si="0"/>
        <v>16</v>
      </c>
      <c r="B18" s="141" t="s">
        <v>415</v>
      </c>
      <c r="C18" s="1002"/>
      <c r="D18" s="110" t="s">
        <v>51</v>
      </c>
      <c r="E18" s="95" t="s">
        <v>468</v>
      </c>
      <c r="F18" s="95" t="s">
        <v>532</v>
      </c>
      <c r="G18" s="122" t="s">
        <v>472</v>
      </c>
      <c r="H18" s="95" t="s">
        <v>471</v>
      </c>
      <c r="I18" s="95" t="s">
        <v>480</v>
      </c>
      <c r="J18" s="95"/>
      <c r="K18" s="95"/>
      <c r="L18" s="95"/>
      <c r="M18" s="95"/>
    </row>
    <row r="19" spans="1:13" ht="30">
      <c r="A19" s="95">
        <f>A18+1</f>
        <v>17</v>
      </c>
      <c r="B19" s="141" t="s">
        <v>416</v>
      </c>
      <c r="C19" s="1002" t="s">
        <v>53</v>
      </c>
      <c r="D19" s="110" t="s">
        <v>45</v>
      </c>
      <c r="E19" s="95" t="s">
        <v>468</v>
      </c>
      <c r="F19" s="95" t="s">
        <v>533</v>
      </c>
      <c r="G19" s="122" t="s">
        <v>473</v>
      </c>
      <c r="H19" s="95" t="s">
        <v>471</v>
      </c>
      <c r="I19" s="95" t="s">
        <v>480</v>
      </c>
      <c r="J19" s="95"/>
      <c r="K19" s="95"/>
      <c r="L19" s="95"/>
      <c r="M19" s="95"/>
    </row>
    <row r="20" spans="1:13" ht="30">
      <c r="A20" s="95">
        <f>A19+1</f>
        <v>18</v>
      </c>
      <c r="B20" s="141" t="s">
        <v>416</v>
      </c>
      <c r="C20" s="1002"/>
      <c r="D20" s="110" t="s">
        <v>46</v>
      </c>
      <c r="E20" s="95" t="s">
        <v>468</v>
      </c>
      <c r="F20" s="95" t="s">
        <v>533</v>
      </c>
      <c r="G20" s="122" t="s">
        <v>473</v>
      </c>
      <c r="H20" s="95" t="s">
        <v>471</v>
      </c>
      <c r="I20" s="95" t="s">
        <v>480</v>
      </c>
      <c r="J20" s="95"/>
      <c r="K20" s="95"/>
      <c r="L20" s="95"/>
      <c r="M20" s="95"/>
    </row>
    <row r="21" spans="1:13" ht="30">
      <c r="A21" s="95">
        <f t="shared" ref="A21:A26" si="1">A20+1</f>
        <v>19</v>
      </c>
      <c r="B21" s="141" t="s">
        <v>416</v>
      </c>
      <c r="C21" s="1002"/>
      <c r="D21" s="111" t="s">
        <v>34</v>
      </c>
      <c r="E21" s="95" t="s">
        <v>468</v>
      </c>
      <c r="F21" s="95" t="s">
        <v>533</v>
      </c>
      <c r="G21" s="122" t="s">
        <v>473</v>
      </c>
      <c r="H21" s="95" t="s">
        <v>471</v>
      </c>
      <c r="I21" s="95" t="s">
        <v>480</v>
      </c>
      <c r="J21" s="95"/>
      <c r="K21" s="95"/>
      <c r="L21" s="95"/>
      <c r="M21" s="95"/>
    </row>
    <row r="22" spans="1:13" ht="30">
      <c r="A22" s="95">
        <f t="shared" si="1"/>
        <v>20</v>
      </c>
      <c r="B22" s="141" t="s">
        <v>416</v>
      </c>
      <c r="C22" s="1002"/>
      <c r="D22" s="110" t="s">
        <v>47</v>
      </c>
      <c r="E22" s="95" t="s">
        <v>468</v>
      </c>
      <c r="F22" s="95" t="s">
        <v>533</v>
      </c>
      <c r="G22" s="122" t="s">
        <v>473</v>
      </c>
      <c r="H22" s="95" t="s">
        <v>471</v>
      </c>
      <c r="I22" s="95" t="s">
        <v>480</v>
      </c>
      <c r="J22" s="95"/>
      <c r="K22" s="95"/>
      <c r="L22" s="95"/>
      <c r="M22" s="95"/>
    </row>
    <row r="23" spans="1:13" ht="30">
      <c r="A23" s="95">
        <f t="shared" si="1"/>
        <v>21</v>
      </c>
      <c r="B23" s="141" t="s">
        <v>416</v>
      </c>
      <c r="C23" s="1002"/>
      <c r="D23" s="110" t="s">
        <v>48</v>
      </c>
      <c r="E23" s="95" t="s">
        <v>468</v>
      </c>
      <c r="F23" s="95" t="s">
        <v>533</v>
      </c>
      <c r="G23" s="122" t="s">
        <v>473</v>
      </c>
      <c r="H23" s="95" t="s">
        <v>471</v>
      </c>
      <c r="I23" s="95" t="s">
        <v>480</v>
      </c>
      <c r="J23" s="95"/>
      <c r="K23" s="95"/>
      <c r="L23" s="95"/>
      <c r="M23" s="95"/>
    </row>
    <row r="24" spans="1:13" ht="30">
      <c r="A24" s="95">
        <f t="shared" si="1"/>
        <v>22</v>
      </c>
      <c r="B24" s="141" t="s">
        <v>416</v>
      </c>
      <c r="C24" s="1002"/>
      <c r="D24" s="110" t="s">
        <v>49</v>
      </c>
      <c r="E24" s="95" t="s">
        <v>468</v>
      </c>
      <c r="F24" s="95" t="s">
        <v>533</v>
      </c>
      <c r="G24" s="122" t="s">
        <v>473</v>
      </c>
      <c r="H24" s="95" t="s">
        <v>471</v>
      </c>
      <c r="I24" s="95" t="s">
        <v>480</v>
      </c>
      <c r="J24" s="95"/>
      <c r="K24" s="95"/>
      <c r="L24" s="95"/>
      <c r="M24" s="95"/>
    </row>
    <row r="25" spans="1:13" ht="30">
      <c r="A25" s="95">
        <f t="shared" si="1"/>
        <v>23</v>
      </c>
      <c r="B25" s="141" t="s">
        <v>416</v>
      </c>
      <c r="C25" s="1002"/>
      <c r="D25" s="110" t="s">
        <v>50</v>
      </c>
      <c r="E25" s="95" t="s">
        <v>468</v>
      </c>
      <c r="F25" s="95" t="s">
        <v>533</v>
      </c>
      <c r="G25" s="122" t="s">
        <v>473</v>
      </c>
      <c r="H25" s="95" t="s">
        <v>471</v>
      </c>
      <c r="I25" s="95" t="s">
        <v>480</v>
      </c>
      <c r="J25" s="95"/>
      <c r="K25" s="95"/>
      <c r="L25" s="95"/>
      <c r="M25" s="95"/>
    </row>
    <row r="26" spans="1:13" ht="30">
      <c r="A26" s="95">
        <f t="shared" si="1"/>
        <v>24</v>
      </c>
      <c r="B26" s="141" t="s">
        <v>416</v>
      </c>
      <c r="C26" s="1002"/>
      <c r="D26" s="110" t="s">
        <v>51</v>
      </c>
      <c r="E26" s="95" t="s">
        <v>468</v>
      </c>
      <c r="F26" s="95" t="s">
        <v>533</v>
      </c>
      <c r="G26" s="122" t="s">
        <v>473</v>
      </c>
      <c r="H26" s="95" t="s">
        <v>471</v>
      </c>
      <c r="I26" s="95" t="s">
        <v>480</v>
      </c>
      <c r="J26" s="95"/>
      <c r="K26" s="95"/>
      <c r="L26" s="95"/>
      <c r="M26" s="95"/>
    </row>
    <row r="27" spans="1:13" ht="30">
      <c r="A27" s="95">
        <f>A26+1</f>
        <v>25</v>
      </c>
      <c r="B27" s="141" t="s">
        <v>417</v>
      </c>
      <c r="C27" s="1002" t="s">
        <v>54</v>
      </c>
      <c r="D27" s="110" t="s">
        <v>45</v>
      </c>
      <c r="E27" s="95" t="s">
        <v>468</v>
      </c>
      <c r="F27" s="95" t="s">
        <v>534</v>
      </c>
      <c r="G27" s="122" t="s">
        <v>473</v>
      </c>
      <c r="H27" s="95" t="s">
        <v>471</v>
      </c>
      <c r="I27" s="95" t="s">
        <v>480</v>
      </c>
      <c r="J27" s="95"/>
      <c r="K27" s="95"/>
      <c r="L27" s="95"/>
      <c r="M27" s="95"/>
    </row>
    <row r="28" spans="1:13" ht="30">
      <c r="A28" s="95">
        <f>A27+1</f>
        <v>26</v>
      </c>
      <c r="B28" s="141" t="s">
        <v>417</v>
      </c>
      <c r="C28" s="1002"/>
      <c r="D28" s="110" t="s">
        <v>46</v>
      </c>
      <c r="E28" s="95" t="s">
        <v>468</v>
      </c>
      <c r="F28" s="95" t="s">
        <v>534</v>
      </c>
      <c r="G28" s="122" t="s">
        <v>473</v>
      </c>
      <c r="H28" s="95" t="s">
        <v>471</v>
      </c>
      <c r="I28" s="95" t="s">
        <v>480</v>
      </c>
      <c r="J28" s="95"/>
      <c r="K28" s="95"/>
      <c r="L28" s="95"/>
      <c r="M28" s="95"/>
    </row>
    <row r="29" spans="1:13" ht="30">
      <c r="A29" s="95">
        <f t="shared" ref="A29:A34" si="2">A28+1</f>
        <v>27</v>
      </c>
      <c r="B29" s="141" t="s">
        <v>417</v>
      </c>
      <c r="C29" s="1002"/>
      <c r="D29" s="111" t="s">
        <v>34</v>
      </c>
      <c r="E29" s="95" t="s">
        <v>468</v>
      </c>
      <c r="F29" s="95" t="s">
        <v>534</v>
      </c>
      <c r="G29" s="122" t="s">
        <v>473</v>
      </c>
      <c r="H29" s="95" t="s">
        <v>471</v>
      </c>
      <c r="I29" s="95" t="s">
        <v>480</v>
      </c>
      <c r="J29" s="95"/>
      <c r="K29" s="95"/>
      <c r="L29" s="95"/>
      <c r="M29" s="95"/>
    </row>
    <row r="30" spans="1:13" ht="30">
      <c r="A30" s="95">
        <f t="shared" si="2"/>
        <v>28</v>
      </c>
      <c r="B30" s="141" t="s">
        <v>417</v>
      </c>
      <c r="C30" s="1002"/>
      <c r="D30" s="110" t="s">
        <v>47</v>
      </c>
      <c r="E30" s="95" t="s">
        <v>468</v>
      </c>
      <c r="F30" s="95" t="s">
        <v>534</v>
      </c>
      <c r="G30" s="122" t="s">
        <v>473</v>
      </c>
      <c r="H30" s="95" t="s">
        <v>471</v>
      </c>
      <c r="I30" s="95" t="s">
        <v>480</v>
      </c>
      <c r="J30" s="95"/>
      <c r="K30" s="95"/>
      <c r="L30" s="95"/>
      <c r="M30" s="95"/>
    </row>
    <row r="31" spans="1:13" ht="30">
      <c r="A31" s="95">
        <f t="shared" si="2"/>
        <v>29</v>
      </c>
      <c r="B31" s="141" t="s">
        <v>417</v>
      </c>
      <c r="C31" s="1002"/>
      <c r="D31" s="110" t="s">
        <v>48</v>
      </c>
      <c r="E31" s="95" t="s">
        <v>468</v>
      </c>
      <c r="F31" s="95" t="s">
        <v>534</v>
      </c>
      <c r="G31" s="122" t="s">
        <v>473</v>
      </c>
      <c r="H31" s="95" t="s">
        <v>471</v>
      </c>
      <c r="I31" s="95" t="s">
        <v>480</v>
      </c>
      <c r="J31" s="95"/>
      <c r="K31" s="95"/>
      <c r="L31" s="95"/>
      <c r="M31" s="95"/>
    </row>
    <row r="32" spans="1:13" ht="30">
      <c r="A32" s="95">
        <f t="shared" si="2"/>
        <v>30</v>
      </c>
      <c r="B32" s="141" t="s">
        <v>417</v>
      </c>
      <c r="C32" s="1002"/>
      <c r="D32" s="110" t="s">
        <v>49</v>
      </c>
      <c r="E32" s="95" t="s">
        <v>468</v>
      </c>
      <c r="F32" s="95" t="s">
        <v>534</v>
      </c>
      <c r="G32" s="122" t="s">
        <v>473</v>
      </c>
      <c r="H32" s="95" t="s">
        <v>471</v>
      </c>
      <c r="I32" s="95" t="s">
        <v>480</v>
      </c>
      <c r="J32" s="95"/>
      <c r="K32" s="95"/>
      <c r="L32" s="95"/>
      <c r="M32" s="95"/>
    </row>
    <row r="33" spans="1:13" ht="30">
      <c r="A33" s="95">
        <f t="shared" si="2"/>
        <v>31</v>
      </c>
      <c r="B33" s="141" t="s">
        <v>417</v>
      </c>
      <c r="C33" s="1002"/>
      <c r="D33" s="110" t="s">
        <v>50</v>
      </c>
      <c r="E33" s="95" t="s">
        <v>468</v>
      </c>
      <c r="F33" s="95" t="s">
        <v>534</v>
      </c>
      <c r="G33" s="122" t="s">
        <v>473</v>
      </c>
      <c r="H33" s="95" t="s">
        <v>471</v>
      </c>
      <c r="I33" s="95" t="s">
        <v>480</v>
      </c>
      <c r="J33" s="95"/>
      <c r="K33" s="95"/>
      <c r="L33" s="95"/>
      <c r="M33" s="95"/>
    </row>
    <row r="34" spans="1:13" ht="30">
      <c r="A34" s="95">
        <f t="shared" si="2"/>
        <v>32</v>
      </c>
      <c r="B34" s="141" t="s">
        <v>417</v>
      </c>
      <c r="C34" s="1002"/>
      <c r="D34" s="110" t="s">
        <v>51</v>
      </c>
      <c r="E34" s="95" t="s">
        <v>468</v>
      </c>
      <c r="F34" s="95" t="s">
        <v>534</v>
      </c>
      <c r="G34" s="122" t="s">
        <v>473</v>
      </c>
      <c r="H34" s="95" t="s">
        <v>471</v>
      </c>
      <c r="I34" s="95" t="s">
        <v>480</v>
      </c>
      <c r="J34" s="95"/>
      <c r="K34" s="95"/>
      <c r="L34" s="95"/>
      <c r="M34" s="95"/>
    </row>
    <row r="35" spans="1:13" ht="75">
      <c r="A35" s="130">
        <f>A34+1</f>
        <v>33</v>
      </c>
      <c r="B35" s="142" t="s">
        <v>55</v>
      </c>
      <c r="C35" s="130" t="s">
        <v>53</v>
      </c>
      <c r="D35" s="131"/>
      <c r="E35" s="130" t="s">
        <v>468</v>
      </c>
      <c r="F35" s="130" t="s">
        <v>477</v>
      </c>
      <c r="G35" s="132" t="s">
        <v>490</v>
      </c>
      <c r="H35" s="130" t="s">
        <v>481</v>
      </c>
      <c r="I35" s="130" t="s">
        <v>480</v>
      </c>
      <c r="J35" s="95"/>
      <c r="K35" s="95"/>
      <c r="L35" s="95"/>
      <c r="M35" s="95"/>
    </row>
    <row r="36" spans="1:13" s="117" customFormat="1">
      <c r="A36" s="95">
        <v>34</v>
      </c>
      <c r="B36" s="141" t="s">
        <v>558</v>
      </c>
      <c r="C36" s="95" t="s">
        <v>57</v>
      </c>
      <c r="D36" s="133"/>
      <c r="E36" s="95" t="s">
        <v>464</v>
      </c>
      <c r="F36" s="95"/>
      <c r="G36" s="122"/>
      <c r="H36" s="95" t="s">
        <v>480</v>
      </c>
      <c r="I36" s="95" t="s">
        <v>480</v>
      </c>
      <c r="J36" s="95"/>
      <c r="K36" s="95"/>
      <c r="L36" s="95"/>
      <c r="M36" s="95"/>
    </row>
    <row r="37" spans="1:13">
      <c r="A37" s="95">
        <f t="shared" ref="A37:A57" si="3">A36+1</f>
        <v>35</v>
      </c>
      <c r="B37" s="141" t="s">
        <v>558</v>
      </c>
      <c r="C37" s="95" t="s">
        <v>58</v>
      </c>
      <c r="D37" s="133"/>
      <c r="E37" s="95" t="s">
        <v>486</v>
      </c>
      <c r="F37" s="134" t="s">
        <v>495</v>
      </c>
      <c r="G37" s="95"/>
      <c r="H37" s="95" t="s">
        <v>481</v>
      </c>
      <c r="I37" s="95" t="s">
        <v>480</v>
      </c>
      <c r="J37" s="95"/>
      <c r="K37" s="95"/>
      <c r="L37" s="95"/>
      <c r="M37" s="95"/>
    </row>
    <row r="38" spans="1:13" ht="45">
      <c r="A38" s="95">
        <f t="shared" si="3"/>
        <v>36</v>
      </c>
      <c r="B38" s="141" t="s">
        <v>558</v>
      </c>
      <c r="C38" s="107" t="s">
        <v>554</v>
      </c>
      <c r="D38" s="133"/>
      <c r="E38" s="95" t="s">
        <v>493</v>
      </c>
      <c r="F38" s="122" t="s">
        <v>494</v>
      </c>
      <c r="G38" s="95"/>
      <c r="H38" s="95" t="s">
        <v>481</v>
      </c>
      <c r="I38" s="95" t="s">
        <v>480</v>
      </c>
      <c r="J38" s="143" t="s">
        <v>189</v>
      </c>
      <c r="K38" s="143" t="s">
        <v>189</v>
      </c>
      <c r="L38" s="95"/>
      <c r="M38" s="95"/>
    </row>
    <row r="39" spans="1:13" ht="45">
      <c r="A39" s="130">
        <f t="shared" si="3"/>
        <v>37</v>
      </c>
      <c r="B39" s="142" t="s">
        <v>418</v>
      </c>
      <c r="C39" s="130" t="s">
        <v>61</v>
      </c>
      <c r="D39" s="131"/>
      <c r="E39" s="130" t="s">
        <v>496</v>
      </c>
      <c r="F39" s="132" t="s">
        <v>535</v>
      </c>
      <c r="G39" s="130"/>
      <c r="H39" s="135" t="s">
        <v>503</v>
      </c>
      <c r="I39" s="135" t="s">
        <v>480</v>
      </c>
      <c r="J39" s="95"/>
      <c r="K39" s="95" t="s">
        <v>189</v>
      </c>
      <c r="L39" s="95"/>
      <c r="M39" s="95"/>
    </row>
    <row r="40" spans="1:13" ht="75">
      <c r="A40" s="130">
        <f t="shared" si="3"/>
        <v>38</v>
      </c>
      <c r="B40" s="142" t="s">
        <v>418</v>
      </c>
      <c r="C40" s="130" t="s">
        <v>419</v>
      </c>
      <c r="D40" s="131"/>
      <c r="E40" s="130" t="s">
        <v>468</v>
      </c>
      <c r="F40" s="130" t="s">
        <v>507</v>
      </c>
      <c r="G40" s="132" t="s">
        <v>497</v>
      </c>
      <c r="H40" s="135" t="s">
        <v>503</v>
      </c>
      <c r="I40" s="135" t="s">
        <v>524</v>
      </c>
      <c r="J40" s="95"/>
      <c r="K40" s="95"/>
      <c r="L40" s="95"/>
      <c r="M40" s="95"/>
    </row>
    <row r="41" spans="1:13" ht="120">
      <c r="A41" s="130">
        <f t="shared" si="3"/>
        <v>39</v>
      </c>
      <c r="B41" s="142" t="s">
        <v>418</v>
      </c>
      <c r="C41" s="130" t="s">
        <v>420</v>
      </c>
      <c r="D41" s="131"/>
      <c r="E41" s="130" t="s">
        <v>468</v>
      </c>
      <c r="F41" s="130" t="s">
        <v>508</v>
      </c>
      <c r="G41" s="132" t="s">
        <v>498</v>
      </c>
      <c r="H41" s="135" t="s">
        <v>503</v>
      </c>
      <c r="I41" s="135" t="s">
        <v>524</v>
      </c>
      <c r="J41" s="95"/>
      <c r="K41" s="95"/>
      <c r="L41" s="95"/>
      <c r="M41" s="95"/>
    </row>
    <row r="42" spans="1:13" ht="120">
      <c r="A42" s="130">
        <f t="shared" si="3"/>
        <v>40</v>
      </c>
      <c r="B42" s="142" t="s">
        <v>418</v>
      </c>
      <c r="C42" s="130" t="s">
        <v>421</v>
      </c>
      <c r="D42" s="131"/>
      <c r="E42" s="130" t="s">
        <v>468</v>
      </c>
      <c r="F42" s="130" t="s">
        <v>509</v>
      </c>
      <c r="G42" s="132" t="s">
        <v>513</v>
      </c>
      <c r="H42" s="135" t="s">
        <v>503</v>
      </c>
      <c r="I42" s="95" t="s">
        <v>524</v>
      </c>
      <c r="J42" s="95"/>
      <c r="K42" s="95"/>
      <c r="L42" s="95"/>
      <c r="M42" s="95"/>
    </row>
    <row r="43" spans="1:13" ht="195">
      <c r="A43" s="130">
        <f t="shared" si="3"/>
        <v>41</v>
      </c>
      <c r="B43" s="142" t="s">
        <v>418</v>
      </c>
      <c r="C43" s="130" t="s">
        <v>63</v>
      </c>
      <c r="D43" s="131"/>
      <c r="E43" s="135" t="s">
        <v>486</v>
      </c>
      <c r="F43" s="136" t="s">
        <v>499</v>
      </c>
      <c r="G43" s="132" t="s">
        <v>500</v>
      </c>
      <c r="H43" s="135" t="s">
        <v>503</v>
      </c>
      <c r="I43" s="130" t="s">
        <v>480</v>
      </c>
      <c r="J43" s="135" t="s">
        <v>189</v>
      </c>
      <c r="K43" s="135" t="s">
        <v>189</v>
      </c>
      <c r="L43" s="95"/>
      <c r="M43" s="95"/>
    </row>
    <row r="44" spans="1:13" ht="105">
      <c r="A44" s="130">
        <f t="shared" si="3"/>
        <v>42</v>
      </c>
      <c r="B44" s="142" t="s">
        <v>418</v>
      </c>
      <c r="C44" s="154" t="s">
        <v>555</v>
      </c>
      <c r="D44" s="131"/>
      <c r="E44" s="130" t="s">
        <v>501</v>
      </c>
      <c r="F44" s="137" t="s">
        <v>504</v>
      </c>
      <c r="G44" s="132" t="s">
        <v>502</v>
      </c>
      <c r="H44" s="135" t="s">
        <v>503</v>
      </c>
      <c r="I44" s="130" t="s">
        <v>480</v>
      </c>
      <c r="J44" s="135" t="s">
        <v>189</v>
      </c>
      <c r="K44" s="135" t="s">
        <v>189</v>
      </c>
      <c r="L44" s="95"/>
      <c r="M44" s="95"/>
    </row>
    <row r="45" spans="1:13" ht="60">
      <c r="A45" s="130">
        <f t="shared" si="3"/>
        <v>43</v>
      </c>
      <c r="B45" s="142" t="s">
        <v>411</v>
      </c>
      <c r="C45" s="130" t="s">
        <v>43</v>
      </c>
      <c r="D45" s="131"/>
      <c r="E45" s="130" t="s">
        <v>505</v>
      </c>
      <c r="F45" s="132" t="s">
        <v>506</v>
      </c>
      <c r="G45" s="132" t="s">
        <v>526</v>
      </c>
      <c r="H45" s="135" t="s">
        <v>481</v>
      </c>
      <c r="I45" s="95" t="s">
        <v>524</v>
      </c>
      <c r="J45" s="95"/>
      <c r="K45" s="95"/>
      <c r="L45" s="95"/>
      <c r="M45" s="95"/>
    </row>
    <row r="46" spans="1:13" ht="75">
      <c r="A46" s="130">
        <f t="shared" si="3"/>
        <v>44</v>
      </c>
      <c r="B46" s="142" t="s">
        <v>411</v>
      </c>
      <c r="C46" s="130" t="s">
        <v>66</v>
      </c>
      <c r="D46" s="131"/>
      <c r="E46" s="130" t="s">
        <v>468</v>
      </c>
      <c r="F46" s="130" t="s">
        <v>511</v>
      </c>
      <c r="G46" s="132" t="s">
        <v>527</v>
      </c>
      <c r="H46" s="135" t="s">
        <v>481</v>
      </c>
      <c r="I46" s="95" t="s">
        <v>524</v>
      </c>
      <c r="J46" s="95"/>
      <c r="K46" s="95"/>
      <c r="L46" s="95"/>
      <c r="M46" s="95"/>
    </row>
    <row r="47" spans="1:13" ht="75">
      <c r="A47" s="130">
        <f t="shared" si="3"/>
        <v>45</v>
      </c>
      <c r="B47" s="142" t="s">
        <v>411</v>
      </c>
      <c r="C47" s="130" t="s">
        <v>420</v>
      </c>
      <c r="D47" s="131"/>
      <c r="E47" s="130" t="s">
        <v>468</v>
      </c>
      <c r="F47" s="130" t="s">
        <v>510</v>
      </c>
      <c r="G47" s="132" t="s">
        <v>527</v>
      </c>
      <c r="H47" s="135" t="s">
        <v>481</v>
      </c>
      <c r="I47" s="95" t="s">
        <v>524</v>
      </c>
      <c r="J47" s="95"/>
      <c r="K47" s="95"/>
      <c r="L47" s="95"/>
      <c r="M47" s="95"/>
    </row>
    <row r="48" spans="1:13" ht="75">
      <c r="A48" s="130">
        <f t="shared" si="3"/>
        <v>46</v>
      </c>
      <c r="B48" s="142" t="s">
        <v>411</v>
      </c>
      <c r="C48" s="130" t="s">
        <v>421</v>
      </c>
      <c r="D48" s="131"/>
      <c r="E48" s="130" t="s">
        <v>468</v>
      </c>
      <c r="F48" s="130" t="s">
        <v>512</v>
      </c>
      <c r="G48" s="132" t="s">
        <v>527</v>
      </c>
      <c r="H48" s="130" t="s">
        <v>481</v>
      </c>
      <c r="I48" s="130" t="s">
        <v>524</v>
      </c>
      <c r="J48" s="95"/>
      <c r="K48" s="95"/>
      <c r="L48" s="95"/>
      <c r="M48" s="95"/>
    </row>
    <row r="49" spans="1:13" ht="75">
      <c r="A49" s="130">
        <f t="shared" si="3"/>
        <v>47</v>
      </c>
      <c r="B49" s="142" t="s">
        <v>411</v>
      </c>
      <c r="C49" s="154" t="s">
        <v>556</v>
      </c>
      <c r="D49" s="131"/>
      <c r="E49" s="130" t="s">
        <v>501</v>
      </c>
      <c r="F49" s="132" t="s">
        <v>514</v>
      </c>
      <c r="G49" s="132" t="s">
        <v>527</v>
      </c>
      <c r="H49" s="130" t="s">
        <v>481</v>
      </c>
      <c r="I49" s="130" t="s">
        <v>480</v>
      </c>
      <c r="J49" s="95"/>
      <c r="K49" s="95"/>
      <c r="L49" s="95"/>
      <c r="M49" s="95"/>
    </row>
    <row r="50" spans="1:13" ht="60">
      <c r="A50" s="130">
        <f t="shared" si="3"/>
        <v>48</v>
      </c>
      <c r="B50" s="144" t="s">
        <v>422</v>
      </c>
      <c r="C50" s="130" t="s">
        <v>68</v>
      </c>
      <c r="D50" s="131"/>
      <c r="E50" s="130" t="s">
        <v>528</v>
      </c>
      <c r="F50" s="132" t="s">
        <v>525</v>
      </c>
      <c r="G50" s="132" t="s">
        <v>529</v>
      </c>
      <c r="H50" s="95" t="s">
        <v>480</v>
      </c>
      <c r="I50" s="95" t="s">
        <v>480</v>
      </c>
      <c r="J50" s="95"/>
      <c r="K50" s="95"/>
      <c r="L50" s="95"/>
      <c r="M50" s="95"/>
    </row>
    <row r="51" spans="1:13" ht="45">
      <c r="A51" s="130">
        <f t="shared" si="3"/>
        <v>49</v>
      </c>
      <c r="B51" s="144" t="s">
        <v>422</v>
      </c>
      <c r="C51" s="130" t="s">
        <v>69</v>
      </c>
      <c r="D51" s="131"/>
      <c r="E51" s="130" t="s">
        <v>530</v>
      </c>
      <c r="F51" s="132" t="s">
        <v>537</v>
      </c>
      <c r="G51" s="130"/>
      <c r="H51" s="95" t="s">
        <v>480</v>
      </c>
      <c r="I51" s="95" t="s">
        <v>480</v>
      </c>
      <c r="J51" s="95"/>
      <c r="K51" s="95"/>
      <c r="L51" s="95"/>
      <c r="M51" s="95"/>
    </row>
    <row r="52" spans="1:13" ht="30">
      <c r="A52" s="130">
        <f t="shared" si="3"/>
        <v>50</v>
      </c>
      <c r="B52" s="144" t="s">
        <v>422</v>
      </c>
      <c r="C52" s="130" t="s">
        <v>71</v>
      </c>
      <c r="D52" s="131"/>
      <c r="E52" s="130" t="s">
        <v>531</v>
      </c>
      <c r="F52" s="136" t="s">
        <v>536</v>
      </c>
      <c r="G52" s="132" t="s">
        <v>539</v>
      </c>
      <c r="H52" s="95" t="s">
        <v>480</v>
      </c>
      <c r="I52" s="95" t="s">
        <v>480</v>
      </c>
      <c r="J52" s="95"/>
      <c r="K52" s="95"/>
      <c r="L52" s="95"/>
      <c r="M52" s="95"/>
    </row>
    <row r="53" spans="1:13" ht="30">
      <c r="A53" s="130">
        <f t="shared" si="3"/>
        <v>51</v>
      </c>
      <c r="B53" s="144" t="s">
        <v>422</v>
      </c>
      <c r="C53" s="130" t="s">
        <v>72</v>
      </c>
      <c r="D53" s="131"/>
      <c r="E53" s="130" t="s">
        <v>486</v>
      </c>
      <c r="F53" s="137" t="s">
        <v>538</v>
      </c>
      <c r="G53" s="132" t="s">
        <v>540</v>
      </c>
      <c r="H53" s="95" t="s">
        <v>481</v>
      </c>
      <c r="I53" s="95" t="s">
        <v>480</v>
      </c>
      <c r="J53" s="95"/>
      <c r="K53" s="95"/>
      <c r="L53" s="95"/>
      <c r="M53" s="95"/>
    </row>
    <row r="54" spans="1:13" ht="60">
      <c r="A54" s="130">
        <f t="shared" si="3"/>
        <v>52</v>
      </c>
      <c r="B54" s="144" t="s">
        <v>422</v>
      </c>
      <c r="C54" s="154" t="s">
        <v>557</v>
      </c>
      <c r="D54" s="131"/>
      <c r="E54" s="130" t="s">
        <v>486</v>
      </c>
      <c r="F54" s="137" t="s">
        <v>543</v>
      </c>
      <c r="G54" s="132" t="s">
        <v>545</v>
      </c>
      <c r="H54" s="95" t="s">
        <v>480</v>
      </c>
      <c r="I54" s="95" t="s">
        <v>480</v>
      </c>
      <c r="J54" s="95"/>
      <c r="K54" s="95"/>
      <c r="L54" s="95"/>
      <c r="M54" s="95"/>
    </row>
    <row r="55" spans="1:13" ht="75">
      <c r="A55" s="130">
        <f t="shared" si="3"/>
        <v>53</v>
      </c>
      <c r="B55" s="130" t="s">
        <v>521</v>
      </c>
      <c r="C55" s="155" t="s">
        <v>561</v>
      </c>
      <c r="D55" s="131"/>
      <c r="E55" s="130" t="s">
        <v>544</v>
      </c>
      <c r="F55" s="137" t="s">
        <v>559</v>
      </c>
      <c r="G55" s="130"/>
      <c r="H55" s="95" t="s">
        <v>481</v>
      </c>
      <c r="I55" s="95" t="s">
        <v>480</v>
      </c>
      <c r="J55" s="95"/>
      <c r="K55" s="95"/>
      <c r="L55" s="95"/>
      <c r="M55" s="95"/>
    </row>
    <row r="56" spans="1:13">
      <c r="A56" s="130">
        <f t="shared" si="3"/>
        <v>54</v>
      </c>
      <c r="B56" s="130" t="s">
        <v>521</v>
      </c>
      <c r="C56" s="130" t="s">
        <v>74</v>
      </c>
      <c r="D56" s="131"/>
      <c r="E56" s="130" t="s">
        <v>546</v>
      </c>
      <c r="F56" s="136" t="s">
        <v>550</v>
      </c>
      <c r="G56" s="130" t="s">
        <v>547</v>
      </c>
      <c r="H56" s="95" t="s">
        <v>480</v>
      </c>
      <c r="I56" s="95" t="s">
        <v>480</v>
      </c>
      <c r="J56" s="95"/>
      <c r="K56" s="95"/>
      <c r="L56" s="95"/>
      <c r="M56" s="95"/>
    </row>
    <row r="57" spans="1:13">
      <c r="A57" s="130">
        <f t="shared" si="3"/>
        <v>55</v>
      </c>
      <c r="B57" s="130" t="s">
        <v>521</v>
      </c>
      <c r="C57" s="130" t="s">
        <v>75</v>
      </c>
      <c r="D57" s="131"/>
      <c r="E57" s="130" t="s">
        <v>546</v>
      </c>
      <c r="F57" s="136" t="s">
        <v>551</v>
      </c>
      <c r="G57" s="130" t="s">
        <v>548</v>
      </c>
      <c r="H57" s="95" t="s">
        <v>480</v>
      </c>
      <c r="I57" s="95" t="s">
        <v>480</v>
      </c>
      <c r="J57" s="95"/>
      <c r="K57" s="95"/>
      <c r="L57" s="95"/>
      <c r="M57" s="95"/>
    </row>
    <row r="58" spans="1:13" ht="90">
      <c r="A58" s="130">
        <f t="shared" ref="A58:A66" si="4">A57+1</f>
        <v>56</v>
      </c>
      <c r="B58" s="130" t="s">
        <v>521</v>
      </c>
      <c r="C58" s="130" t="s">
        <v>76</v>
      </c>
      <c r="D58" s="131"/>
      <c r="E58" s="130" t="s">
        <v>549</v>
      </c>
      <c r="F58" s="137" t="s">
        <v>553</v>
      </c>
      <c r="G58" s="132" t="s">
        <v>552</v>
      </c>
      <c r="H58" s="95" t="s">
        <v>481</v>
      </c>
      <c r="I58" s="95" t="s">
        <v>480</v>
      </c>
      <c r="J58" s="95"/>
      <c r="K58" s="95"/>
      <c r="L58" s="95"/>
      <c r="M58" s="95"/>
    </row>
    <row r="59" spans="1:13" ht="45">
      <c r="A59" s="130">
        <f t="shared" si="4"/>
        <v>57</v>
      </c>
      <c r="B59" s="130" t="s">
        <v>521</v>
      </c>
      <c r="C59" s="155" t="s">
        <v>562</v>
      </c>
      <c r="D59" s="131"/>
      <c r="E59" s="130" t="s">
        <v>486</v>
      </c>
      <c r="F59" s="137" t="s">
        <v>560</v>
      </c>
      <c r="G59" s="132" t="s">
        <v>552</v>
      </c>
      <c r="H59" s="95" t="s">
        <v>481</v>
      </c>
      <c r="I59" s="95" t="s">
        <v>480</v>
      </c>
      <c r="J59" s="95"/>
      <c r="K59" s="95"/>
      <c r="L59" s="95"/>
      <c r="M59" s="95"/>
    </row>
    <row r="60" spans="1:13" ht="45">
      <c r="A60" s="130">
        <f t="shared" si="4"/>
        <v>58</v>
      </c>
      <c r="B60" s="130" t="s">
        <v>521</v>
      </c>
      <c r="C60" s="155" t="s">
        <v>563</v>
      </c>
      <c r="D60" s="131"/>
      <c r="E60" s="130" t="s">
        <v>544</v>
      </c>
      <c r="F60" s="137" t="s">
        <v>564</v>
      </c>
      <c r="G60" s="130"/>
      <c r="H60" s="95" t="s">
        <v>481</v>
      </c>
      <c r="I60" s="95" t="s">
        <v>480</v>
      </c>
      <c r="J60" s="95"/>
      <c r="K60" s="95"/>
      <c r="L60" s="95"/>
      <c r="M60" s="95"/>
    </row>
    <row r="61" spans="1:13" ht="45">
      <c r="A61" s="130">
        <f t="shared" si="4"/>
        <v>59</v>
      </c>
      <c r="B61" s="130" t="s">
        <v>521</v>
      </c>
      <c r="C61" s="130" t="s">
        <v>79</v>
      </c>
      <c r="D61" s="131"/>
      <c r="E61" s="130" t="s">
        <v>565</v>
      </c>
      <c r="F61" s="137" t="s">
        <v>566</v>
      </c>
      <c r="G61" s="132" t="s">
        <v>567</v>
      </c>
      <c r="H61" s="95" t="s">
        <v>481</v>
      </c>
      <c r="I61" s="122" t="s">
        <v>568</v>
      </c>
      <c r="J61" s="95"/>
      <c r="K61" s="95"/>
      <c r="L61" s="95"/>
      <c r="M61" s="95"/>
    </row>
    <row r="62" spans="1:13" ht="75">
      <c r="A62" s="130">
        <f t="shared" si="4"/>
        <v>60</v>
      </c>
      <c r="B62" s="130" t="s">
        <v>521</v>
      </c>
      <c r="C62" s="130" t="s">
        <v>80</v>
      </c>
      <c r="D62" s="131"/>
      <c r="E62" s="130" t="s">
        <v>565</v>
      </c>
      <c r="F62" s="137" t="s">
        <v>569</v>
      </c>
      <c r="G62" s="132" t="s">
        <v>570</v>
      </c>
      <c r="H62" s="95" t="s">
        <v>481</v>
      </c>
      <c r="I62" s="122" t="s">
        <v>568</v>
      </c>
      <c r="J62" s="95"/>
      <c r="K62" s="95"/>
      <c r="L62" s="95"/>
      <c r="M62" s="95"/>
    </row>
    <row r="63" spans="1:13" ht="60">
      <c r="A63" s="130">
        <f t="shared" si="4"/>
        <v>61</v>
      </c>
      <c r="B63" s="130" t="s">
        <v>521</v>
      </c>
      <c r="C63" s="130" t="s">
        <v>81</v>
      </c>
      <c r="D63" s="131"/>
      <c r="E63" s="130" t="s">
        <v>565</v>
      </c>
      <c r="F63" s="137" t="s">
        <v>571</v>
      </c>
      <c r="G63" s="132" t="s">
        <v>572</v>
      </c>
      <c r="H63" s="95" t="s">
        <v>481</v>
      </c>
      <c r="I63" s="122" t="s">
        <v>568</v>
      </c>
      <c r="J63" s="95"/>
      <c r="K63" s="95"/>
      <c r="L63" s="95"/>
      <c r="M63" s="95"/>
    </row>
    <row r="64" spans="1:13" ht="60">
      <c r="A64" s="130">
        <f t="shared" si="4"/>
        <v>62</v>
      </c>
      <c r="B64" s="130" t="s">
        <v>521</v>
      </c>
      <c r="C64" s="130" t="s">
        <v>82</v>
      </c>
      <c r="D64" s="131"/>
      <c r="E64" s="130" t="s">
        <v>573</v>
      </c>
      <c r="F64" s="137" t="s">
        <v>574</v>
      </c>
      <c r="G64" s="130"/>
      <c r="H64" s="95" t="s">
        <v>471</v>
      </c>
      <c r="I64" s="122" t="s">
        <v>568</v>
      </c>
      <c r="J64" s="95"/>
      <c r="K64" s="95"/>
      <c r="L64" s="95"/>
      <c r="M64" s="95"/>
    </row>
    <row r="65" spans="1:13" ht="30">
      <c r="A65" s="130">
        <f t="shared" si="4"/>
        <v>63</v>
      </c>
      <c r="B65" s="130" t="s">
        <v>521</v>
      </c>
      <c r="C65" s="130" t="s">
        <v>83</v>
      </c>
      <c r="D65" s="131"/>
      <c r="E65" s="130" t="s">
        <v>575</v>
      </c>
      <c r="F65" s="137" t="s">
        <v>576</v>
      </c>
      <c r="G65" s="130"/>
      <c r="H65" s="95" t="s">
        <v>481</v>
      </c>
      <c r="I65" s="95" t="s">
        <v>480</v>
      </c>
      <c r="J65" s="95" t="s">
        <v>189</v>
      </c>
      <c r="K65" s="95" t="s">
        <v>189</v>
      </c>
      <c r="L65" s="95" t="s">
        <v>189</v>
      </c>
      <c r="M65" s="95" t="s">
        <v>189</v>
      </c>
    </row>
    <row r="66" spans="1:13" ht="30">
      <c r="A66" s="130">
        <f t="shared" si="4"/>
        <v>64</v>
      </c>
      <c r="B66" s="130" t="s">
        <v>521</v>
      </c>
      <c r="C66" s="130" t="s">
        <v>84</v>
      </c>
      <c r="D66" s="131"/>
      <c r="E66" s="130" t="s">
        <v>575</v>
      </c>
      <c r="F66" s="137" t="s">
        <v>577</v>
      </c>
      <c r="G66" s="130"/>
      <c r="H66" s="95" t="s">
        <v>481</v>
      </c>
      <c r="I66" s="95" t="s">
        <v>480</v>
      </c>
      <c r="J66" s="95" t="s">
        <v>189</v>
      </c>
      <c r="K66" s="95" t="s">
        <v>189</v>
      </c>
      <c r="L66" s="95" t="s">
        <v>189</v>
      </c>
      <c r="M66" s="95" t="s">
        <v>189</v>
      </c>
    </row>
    <row r="67" spans="1:13">
      <c r="A67" s="130"/>
      <c r="B67" s="130"/>
      <c r="C67" s="130"/>
      <c r="D67" s="130"/>
      <c r="E67" s="130"/>
      <c r="F67" s="130"/>
      <c r="G67" s="130"/>
      <c r="H67" s="95"/>
      <c r="I67" s="95"/>
      <c r="J67" s="95"/>
      <c r="K67" s="95"/>
      <c r="L67" s="95"/>
      <c r="M67" s="95"/>
    </row>
    <row r="68" spans="1:13">
      <c r="A68" s="130">
        <f>A66+1</f>
        <v>65</v>
      </c>
      <c r="B68" s="130" t="s">
        <v>522</v>
      </c>
      <c r="C68" s="130" t="s">
        <v>85</v>
      </c>
      <c r="D68" s="131"/>
      <c r="E68" s="130"/>
      <c r="F68" s="130"/>
      <c r="G68" s="130"/>
      <c r="H68" s="95"/>
      <c r="I68" s="95"/>
      <c r="J68" s="95"/>
      <c r="K68" s="95"/>
      <c r="L68" s="95"/>
      <c r="M68" s="95"/>
    </row>
    <row r="69" spans="1:13">
      <c r="A69" s="130">
        <f>A68+1</f>
        <v>66</v>
      </c>
      <c r="B69" s="130" t="s">
        <v>522</v>
      </c>
      <c r="C69" s="130" t="s">
        <v>86</v>
      </c>
      <c r="D69" s="131"/>
      <c r="E69" s="130"/>
      <c r="F69" s="130"/>
      <c r="G69" s="130"/>
      <c r="H69" s="95"/>
      <c r="I69" s="95"/>
      <c r="J69" s="95"/>
      <c r="K69" s="95"/>
      <c r="L69" s="95"/>
      <c r="M69" s="95"/>
    </row>
    <row r="70" spans="1:13">
      <c r="C70" s="129"/>
      <c r="D70" s="129"/>
      <c r="E70" s="129"/>
      <c r="F70" s="129"/>
      <c r="G70" s="129"/>
    </row>
    <row r="71" spans="1:13">
      <c r="C71" s="129"/>
      <c r="D71" s="129"/>
      <c r="E71" s="129"/>
      <c r="F71" s="129"/>
      <c r="G71" s="129"/>
    </row>
    <row r="72" spans="1:13">
      <c r="C72" s="129"/>
      <c r="D72" s="129"/>
      <c r="E72" s="129"/>
      <c r="F72" s="129"/>
      <c r="G72" s="129"/>
    </row>
    <row r="73" spans="1:13">
      <c r="C73" s="129"/>
      <c r="D73" s="129"/>
      <c r="E73" s="129"/>
      <c r="F73" s="129"/>
      <c r="G73" s="129"/>
    </row>
    <row r="74" spans="1:13">
      <c r="C74" s="129"/>
      <c r="D74" s="129"/>
      <c r="E74" s="129"/>
      <c r="F74" s="129"/>
      <c r="G74" s="129"/>
    </row>
    <row r="75" spans="1:13">
      <c r="C75" s="129"/>
      <c r="D75" s="129"/>
      <c r="E75" s="129"/>
      <c r="F75" s="129"/>
      <c r="G75" s="129"/>
    </row>
    <row r="89" spans="1:17" ht="15.75" thickBot="1"/>
    <row r="90" spans="1:17" ht="18.75" thickBot="1">
      <c r="A90" s="1009" t="s">
        <v>87</v>
      </c>
      <c r="B90" s="1010"/>
      <c r="C90" s="1010"/>
      <c r="D90" s="1010"/>
      <c r="E90" s="1010"/>
      <c r="F90" s="1010"/>
      <c r="G90" s="1010"/>
      <c r="H90" s="1010"/>
      <c r="I90" s="1010"/>
      <c r="J90" s="1011"/>
    </row>
    <row r="91" spans="1:17" ht="15.75" thickBot="1"/>
    <row r="92" spans="1:17" ht="45">
      <c r="A92" s="1004" t="s">
        <v>88</v>
      </c>
      <c r="B92" s="1004"/>
      <c r="C92" s="1004"/>
      <c r="D92" s="8" t="s">
        <v>89</v>
      </c>
      <c r="E92" s="8" t="s">
        <v>90</v>
      </c>
      <c r="F92" s="8"/>
      <c r="G92" s="8"/>
      <c r="H92" s="8" t="s">
        <v>91</v>
      </c>
      <c r="I92" s="9"/>
      <c r="J92" s="9" t="s">
        <v>92</v>
      </c>
      <c r="K92" s="8" t="s">
        <v>93</v>
      </c>
      <c r="L92" s="8" t="s">
        <v>94</v>
      </c>
      <c r="M92" s="8" t="s">
        <v>95</v>
      </c>
      <c r="N92" s="8" t="s">
        <v>96</v>
      </c>
      <c r="O92" s="8" t="s">
        <v>97</v>
      </c>
      <c r="P92" s="10" t="s">
        <v>98</v>
      </c>
      <c r="Q92" s="11" t="s">
        <v>99</v>
      </c>
    </row>
    <row r="93" spans="1:17" ht="15.75" thickBot="1">
      <c r="A93" s="1005" t="s">
        <v>100</v>
      </c>
      <c r="B93" s="1005"/>
      <c r="C93" s="1005"/>
      <c r="D93" s="12" t="s">
        <v>101</v>
      </c>
      <c r="E93" s="12" t="s">
        <v>102</v>
      </c>
      <c r="F93" s="12"/>
      <c r="G93" s="12"/>
      <c r="H93" s="12" t="s">
        <v>103</v>
      </c>
      <c r="I93" s="128"/>
      <c r="J93" s="13" t="s">
        <v>104</v>
      </c>
      <c r="K93" s="12" t="s">
        <v>105</v>
      </c>
      <c r="L93" s="12" t="s">
        <v>106</v>
      </c>
      <c r="M93" s="12" t="s">
        <v>107</v>
      </c>
      <c r="N93" s="12" t="s">
        <v>108</v>
      </c>
      <c r="O93" s="14"/>
      <c r="P93" s="15"/>
      <c r="Q93" s="16"/>
    </row>
    <row r="94" spans="1:17">
      <c r="A94" s="1006" t="s">
        <v>109</v>
      </c>
      <c r="B94" s="1007"/>
      <c r="C94" s="1007"/>
      <c r="D94" s="1007"/>
      <c r="E94" s="1007"/>
      <c r="F94" s="1007"/>
      <c r="G94" s="1007"/>
      <c r="H94" s="1007"/>
      <c r="I94" s="1007"/>
      <c r="J94" s="1007"/>
      <c r="K94" s="1007"/>
      <c r="L94" s="1007"/>
      <c r="M94" s="1007"/>
      <c r="N94" s="1007"/>
      <c r="O94" s="17"/>
      <c r="P94" s="18" t="s">
        <v>98</v>
      </c>
      <c r="Q94" s="19" t="s">
        <v>110</v>
      </c>
    </row>
    <row r="95" spans="1:17">
      <c r="A95" s="1008" t="s">
        <v>111</v>
      </c>
      <c r="B95" s="1008"/>
      <c r="C95" s="1008"/>
      <c r="D95" s="51">
        <v>0</v>
      </c>
      <c r="E95" s="51">
        <v>1.22</v>
      </c>
      <c r="F95" s="51"/>
      <c r="G95" s="51"/>
      <c r="H95" s="51">
        <v>0</v>
      </c>
      <c r="I95" s="51"/>
      <c r="J95" s="51">
        <v>0</v>
      </c>
      <c r="K95" s="51">
        <v>0</v>
      </c>
      <c r="L95" s="51">
        <v>0</v>
      </c>
      <c r="M95" s="51">
        <v>0</v>
      </c>
      <c r="N95" s="52">
        <v>0</v>
      </c>
      <c r="O95" s="53">
        <v>0</v>
      </c>
      <c r="P95" s="53">
        <v>1.22</v>
      </c>
      <c r="Q95" s="54"/>
    </row>
    <row r="96" spans="1:17">
      <c r="A96" s="1003" t="s">
        <v>112</v>
      </c>
      <c r="B96" s="1003"/>
      <c r="C96" s="1003"/>
      <c r="D96" s="55">
        <v>0</v>
      </c>
      <c r="E96" s="55">
        <v>583.16</v>
      </c>
      <c r="F96" s="55"/>
      <c r="G96" s="55"/>
      <c r="H96" s="55">
        <v>0</v>
      </c>
      <c r="I96" s="55"/>
      <c r="J96" s="55">
        <v>0</v>
      </c>
      <c r="K96" s="55">
        <v>0</v>
      </c>
      <c r="L96" s="55">
        <v>0</v>
      </c>
      <c r="M96" s="55">
        <v>0</v>
      </c>
      <c r="N96" s="55">
        <v>0</v>
      </c>
      <c r="O96" s="55"/>
      <c r="P96" s="56">
        <v>583.16</v>
      </c>
      <c r="Q96" s="57">
        <v>478</v>
      </c>
    </row>
    <row r="97" spans="1:17">
      <c r="A97" s="1003" t="s">
        <v>113</v>
      </c>
      <c r="B97" s="1003"/>
      <c r="C97" s="1003"/>
      <c r="D97" s="58">
        <v>0</v>
      </c>
      <c r="E97" s="58">
        <v>0</v>
      </c>
      <c r="F97" s="58"/>
      <c r="G97" s="58"/>
      <c r="H97" s="58">
        <v>0</v>
      </c>
      <c r="I97" s="58"/>
      <c r="J97" s="58">
        <v>0</v>
      </c>
      <c r="K97" s="58">
        <v>0</v>
      </c>
      <c r="L97" s="58">
        <v>0</v>
      </c>
      <c r="M97" s="58">
        <v>0</v>
      </c>
      <c r="N97" s="58">
        <v>0</v>
      </c>
      <c r="O97" s="59"/>
      <c r="P97" s="56">
        <v>0</v>
      </c>
      <c r="Q97" s="57">
        <v>0</v>
      </c>
    </row>
    <row r="98" spans="1:17">
      <c r="A98" s="1014" t="s">
        <v>114</v>
      </c>
      <c r="B98" s="1014"/>
      <c r="C98" s="1014"/>
      <c r="D98" s="60">
        <v>0</v>
      </c>
      <c r="E98" s="60">
        <v>0</v>
      </c>
      <c r="F98" s="60"/>
      <c r="G98" s="60"/>
      <c r="H98" s="60">
        <v>0</v>
      </c>
      <c r="I98" s="60"/>
      <c r="J98" s="60">
        <v>0</v>
      </c>
      <c r="K98" s="60">
        <v>0</v>
      </c>
      <c r="L98" s="60">
        <v>0</v>
      </c>
      <c r="M98" s="60">
        <v>0</v>
      </c>
      <c r="N98" s="60">
        <v>0</v>
      </c>
      <c r="O98" s="61"/>
      <c r="P98" s="62">
        <v>0</v>
      </c>
      <c r="Q98" s="63">
        <v>0</v>
      </c>
    </row>
    <row r="99" spans="1:17">
      <c r="A99" s="1014" t="s">
        <v>115</v>
      </c>
      <c r="B99" s="1014"/>
      <c r="C99" s="1014"/>
      <c r="D99" s="60">
        <v>0</v>
      </c>
      <c r="E99" s="60">
        <v>0</v>
      </c>
      <c r="F99" s="60"/>
      <c r="G99" s="60"/>
      <c r="H99" s="60">
        <v>0</v>
      </c>
      <c r="I99" s="60"/>
      <c r="J99" s="60">
        <v>0</v>
      </c>
      <c r="K99" s="60">
        <v>0</v>
      </c>
      <c r="L99" s="60">
        <v>0</v>
      </c>
      <c r="M99" s="60">
        <v>0</v>
      </c>
      <c r="N99" s="60">
        <v>0</v>
      </c>
      <c r="O99" s="60"/>
      <c r="P99" s="64">
        <v>0</v>
      </c>
      <c r="Q99" s="63">
        <v>0</v>
      </c>
    </row>
    <row r="100" spans="1:17">
      <c r="A100" s="1015" t="s">
        <v>116</v>
      </c>
      <c r="B100" s="1015"/>
      <c r="C100" s="1015"/>
      <c r="D100" s="65">
        <v>0</v>
      </c>
      <c r="E100" s="65">
        <v>6361.08</v>
      </c>
      <c r="F100" s="65"/>
      <c r="G100" s="65"/>
      <c r="H100" s="65">
        <v>0</v>
      </c>
      <c r="I100" s="65"/>
      <c r="J100" s="65">
        <v>0</v>
      </c>
      <c r="K100" s="65">
        <v>0</v>
      </c>
      <c r="L100" s="65">
        <v>0</v>
      </c>
      <c r="M100" s="65">
        <v>0</v>
      </c>
      <c r="N100" s="65">
        <v>0</v>
      </c>
      <c r="O100" s="53"/>
      <c r="P100" s="66">
        <v>6361.08</v>
      </c>
      <c r="Q100" s="67">
        <v>5214</v>
      </c>
    </row>
    <row r="101" spans="1:17">
      <c r="A101" s="1016" t="s">
        <v>117</v>
      </c>
      <c r="B101" s="1016"/>
      <c r="C101" s="1016"/>
      <c r="D101" s="68">
        <v>0</v>
      </c>
      <c r="E101" s="68">
        <v>0</v>
      </c>
      <c r="F101" s="68"/>
      <c r="G101" s="68"/>
      <c r="H101" s="68">
        <v>0</v>
      </c>
      <c r="I101" s="68"/>
      <c r="J101" s="68">
        <v>0</v>
      </c>
      <c r="K101" s="68">
        <v>0</v>
      </c>
      <c r="L101" s="68">
        <v>0</v>
      </c>
      <c r="M101" s="68">
        <v>0</v>
      </c>
      <c r="N101" s="68">
        <v>0</v>
      </c>
      <c r="O101" s="69"/>
      <c r="P101" s="66">
        <v>0</v>
      </c>
      <c r="Q101" s="67">
        <v>0</v>
      </c>
    </row>
    <row r="102" spans="1:17" ht="15.75" thickBot="1">
      <c r="A102" s="1017" t="s">
        <v>118</v>
      </c>
      <c r="B102" s="1017"/>
      <c r="C102" s="1017"/>
      <c r="D102" s="70">
        <v>0</v>
      </c>
      <c r="E102" s="70">
        <v>2644.9944</v>
      </c>
      <c r="F102" s="70"/>
      <c r="G102" s="70"/>
      <c r="H102" s="70">
        <v>0</v>
      </c>
      <c r="I102" s="70"/>
      <c r="J102" s="70">
        <v>0</v>
      </c>
      <c r="K102" s="70">
        <v>0</v>
      </c>
      <c r="L102" s="70">
        <v>0</v>
      </c>
      <c r="M102" s="70">
        <v>0</v>
      </c>
      <c r="N102" s="70">
        <v>0</v>
      </c>
      <c r="O102" s="71"/>
      <c r="P102" s="72">
        <v>2644.9944</v>
      </c>
      <c r="Q102" s="73">
        <v>2168.0281967213114</v>
      </c>
    </row>
    <row r="103" spans="1:17">
      <c r="A103" s="1018" t="s">
        <v>119</v>
      </c>
      <c r="B103" s="1019"/>
      <c r="C103" s="1019"/>
      <c r="D103" s="1019"/>
      <c r="E103" s="1019"/>
      <c r="F103" s="1019"/>
      <c r="G103" s="1019"/>
      <c r="H103" s="1019"/>
      <c r="I103" s="1019"/>
      <c r="J103" s="1020"/>
      <c r="K103" s="17"/>
      <c r="L103" s="17"/>
      <c r="M103" s="17"/>
      <c r="N103" s="17"/>
      <c r="O103" s="17"/>
      <c r="P103" s="3" t="s">
        <v>98</v>
      </c>
      <c r="Q103" s="19" t="s">
        <v>110</v>
      </c>
    </row>
    <row r="104" spans="1:17">
      <c r="A104" s="1021" t="s">
        <v>120</v>
      </c>
      <c r="B104" s="1021"/>
      <c r="C104" s="1021"/>
      <c r="D104" s="74">
        <v>0</v>
      </c>
      <c r="E104" s="74">
        <v>0</v>
      </c>
      <c r="F104" s="74"/>
      <c r="G104" s="74"/>
      <c r="H104" s="74">
        <v>0</v>
      </c>
      <c r="I104" s="74"/>
      <c r="J104" s="74">
        <v>0</v>
      </c>
      <c r="K104" s="74">
        <v>0</v>
      </c>
      <c r="L104" s="74">
        <v>0</v>
      </c>
      <c r="M104" s="74">
        <v>0</v>
      </c>
      <c r="N104" s="75">
        <v>0</v>
      </c>
      <c r="O104" s="53"/>
      <c r="P104" s="76">
        <v>0</v>
      </c>
      <c r="Q104" s="54"/>
    </row>
    <row r="105" spans="1:17">
      <c r="A105" s="1022" t="s">
        <v>121</v>
      </c>
      <c r="B105" s="1022"/>
      <c r="C105" s="1022"/>
      <c r="D105" s="77">
        <v>0</v>
      </c>
      <c r="E105" s="77">
        <v>0</v>
      </c>
      <c r="F105" s="77"/>
      <c r="G105" s="77"/>
      <c r="H105" s="77">
        <v>0</v>
      </c>
      <c r="I105" s="77"/>
      <c r="J105" s="77">
        <v>0</v>
      </c>
      <c r="K105" s="77">
        <v>0</v>
      </c>
      <c r="L105" s="77">
        <v>0</v>
      </c>
      <c r="M105" s="77">
        <v>0</v>
      </c>
      <c r="N105" s="78">
        <v>0</v>
      </c>
      <c r="O105" s="53"/>
      <c r="P105" s="66">
        <v>0</v>
      </c>
      <c r="Q105" s="79" t="s">
        <v>424</v>
      </c>
    </row>
    <row r="106" spans="1:17">
      <c r="A106" s="1022" t="s">
        <v>122</v>
      </c>
      <c r="B106" s="1022"/>
      <c r="C106" s="1022"/>
      <c r="D106" s="77">
        <v>0</v>
      </c>
      <c r="E106" s="77">
        <v>0</v>
      </c>
      <c r="F106" s="77"/>
      <c r="G106" s="77"/>
      <c r="H106" s="77">
        <v>0</v>
      </c>
      <c r="I106" s="77"/>
      <c r="J106" s="77">
        <v>0</v>
      </c>
      <c r="K106" s="77">
        <v>0</v>
      </c>
      <c r="L106" s="77">
        <v>0</v>
      </c>
      <c r="M106" s="77">
        <v>0</v>
      </c>
      <c r="N106" s="78">
        <v>0</v>
      </c>
      <c r="O106" s="53"/>
      <c r="P106" s="66">
        <v>0</v>
      </c>
      <c r="Q106" s="79" t="s">
        <v>424</v>
      </c>
    </row>
    <row r="107" spans="1:17" ht="15.75" thickBot="1">
      <c r="A107" s="1023" t="s">
        <v>123</v>
      </c>
      <c r="B107" s="1023"/>
      <c r="C107" s="1023"/>
      <c r="D107" s="80">
        <v>0</v>
      </c>
      <c r="E107" s="80">
        <v>0</v>
      </c>
      <c r="F107" s="80"/>
      <c r="G107" s="80"/>
      <c r="H107" s="80">
        <v>0</v>
      </c>
      <c r="I107" s="80"/>
      <c r="J107" s="80">
        <v>0</v>
      </c>
      <c r="K107" s="80">
        <v>0</v>
      </c>
      <c r="L107" s="80">
        <v>0</v>
      </c>
      <c r="M107" s="80">
        <v>0</v>
      </c>
      <c r="N107" s="81">
        <v>0</v>
      </c>
      <c r="O107" s="71"/>
      <c r="P107" s="72">
        <v>0</v>
      </c>
      <c r="Q107" s="82" t="s">
        <v>424</v>
      </c>
    </row>
    <row r="108" spans="1:17" ht="15.75" thickBot="1">
      <c r="A108" s="1012" t="s">
        <v>124</v>
      </c>
      <c r="B108" s="1013"/>
      <c r="C108" s="1013"/>
      <c r="D108" s="1013"/>
      <c r="E108" s="1013"/>
      <c r="F108" s="1013"/>
      <c r="G108" s="1013"/>
      <c r="H108" s="1013"/>
      <c r="I108" s="1013"/>
      <c r="J108" s="1013"/>
      <c r="K108" s="1013"/>
      <c r="L108" s="1013"/>
      <c r="M108" s="1013"/>
      <c r="N108" s="1013"/>
      <c r="P108" s="50" t="s">
        <v>98</v>
      </c>
      <c r="Q108" s="21" t="s">
        <v>110</v>
      </c>
    </row>
    <row r="109" spans="1:17">
      <c r="A109" s="1028" t="s">
        <v>125</v>
      </c>
      <c r="B109" s="1028"/>
      <c r="C109" s="1028"/>
      <c r="D109" s="83">
        <v>0</v>
      </c>
      <c r="E109" s="83">
        <v>9589.2343999999994</v>
      </c>
      <c r="F109" s="83"/>
      <c r="G109" s="83"/>
      <c r="H109" s="83">
        <v>0</v>
      </c>
      <c r="I109" s="83"/>
      <c r="J109" s="83">
        <v>0</v>
      </c>
      <c r="K109" s="83">
        <v>0</v>
      </c>
      <c r="L109" s="83">
        <v>0</v>
      </c>
      <c r="M109" s="83">
        <v>0</v>
      </c>
      <c r="N109" s="83">
        <v>0</v>
      </c>
      <c r="O109" s="84"/>
      <c r="P109" s="85">
        <v>9589.2343999999994</v>
      </c>
      <c r="Q109" s="86">
        <v>7860.0281967213114</v>
      </c>
    </row>
    <row r="110" spans="1:17" ht="75.75" thickBot="1">
      <c r="A110" s="23" t="s">
        <v>126</v>
      </c>
      <c r="B110" s="138"/>
      <c r="C110" s="24"/>
      <c r="D110" s="87">
        <v>0</v>
      </c>
      <c r="E110" s="87">
        <v>0</v>
      </c>
      <c r="F110" s="87"/>
      <c r="G110" s="87"/>
      <c r="H110" s="87">
        <v>0</v>
      </c>
      <c r="I110" s="87"/>
      <c r="J110" s="87">
        <v>0</v>
      </c>
      <c r="K110" s="87">
        <v>0</v>
      </c>
      <c r="L110" s="87">
        <v>0</v>
      </c>
      <c r="M110" s="87">
        <v>0</v>
      </c>
      <c r="N110" s="87">
        <v>0</v>
      </c>
      <c r="O110" s="88"/>
      <c r="P110" s="88">
        <v>0</v>
      </c>
      <c r="Q110" s="82">
        <v>0</v>
      </c>
    </row>
    <row r="111" spans="1:17" ht="15.75" thickBot="1">
      <c r="A111" s="25"/>
      <c r="B111" s="139"/>
      <c r="C111" s="26"/>
      <c r="D111" s="27"/>
      <c r="E111" s="27"/>
      <c r="F111" s="27"/>
      <c r="G111" s="27"/>
      <c r="H111" s="27"/>
      <c r="I111" s="27"/>
      <c r="J111" s="28"/>
      <c r="K111" s="27"/>
      <c r="L111" s="27"/>
      <c r="M111" s="27"/>
      <c r="N111" s="27"/>
      <c r="P111" s="29"/>
      <c r="Q111" s="30"/>
    </row>
    <row r="112" spans="1:17">
      <c r="A112" s="1006" t="s">
        <v>127</v>
      </c>
      <c r="B112" s="1007"/>
      <c r="C112" s="1007"/>
      <c r="D112" s="1007"/>
      <c r="E112" s="1007"/>
      <c r="F112" s="1007"/>
      <c r="G112" s="1007"/>
      <c r="H112" s="1007"/>
      <c r="I112" s="1007"/>
      <c r="J112" s="1029"/>
      <c r="K112" s="22"/>
      <c r="L112" s="22"/>
      <c r="M112" s="22"/>
      <c r="N112" s="22"/>
      <c r="O112" s="22"/>
      <c r="P112" s="31" t="s">
        <v>98</v>
      </c>
      <c r="Q112" s="19" t="s">
        <v>110</v>
      </c>
    </row>
    <row r="113" spans="1:17">
      <c r="A113" s="1030" t="s">
        <v>128</v>
      </c>
      <c r="B113" s="1030"/>
      <c r="C113" s="1030"/>
      <c r="D113" s="90">
        <v>0</v>
      </c>
      <c r="E113" s="90">
        <v>7671.3875200000002</v>
      </c>
      <c r="F113" s="90"/>
      <c r="G113" s="90"/>
      <c r="H113" s="90">
        <v>0</v>
      </c>
      <c r="I113" s="90"/>
      <c r="J113" s="90">
        <v>0</v>
      </c>
      <c r="K113" s="90">
        <v>0</v>
      </c>
      <c r="L113" s="90">
        <v>0</v>
      </c>
      <c r="M113" s="90">
        <v>0</v>
      </c>
      <c r="N113" s="90">
        <v>0</v>
      </c>
      <c r="O113" s="53"/>
      <c r="P113" s="92">
        <v>7671.3875200000002</v>
      </c>
      <c r="Q113" s="32"/>
    </row>
    <row r="114" spans="1:17">
      <c r="A114" s="1031" t="s">
        <v>129</v>
      </c>
      <c r="B114" s="1031"/>
      <c r="C114" s="1031"/>
      <c r="D114" s="89"/>
      <c r="E114" s="89"/>
      <c r="F114" s="89"/>
      <c r="G114" s="89"/>
      <c r="H114" s="89"/>
      <c r="I114" s="89"/>
      <c r="J114" s="89"/>
      <c r="K114" s="89"/>
      <c r="L114" s="89"/>
      <c r="M114" s="89"/>
      <c r="N114" s="89"/>
      <c r="O114" s="89"/>
      <c r="P114" s="92">
        <v>0</v>
      </c>
      <c r="Q114" s="32"/>
    </row>
    <row r="115" spans="1:17">
      <c r="A115" s="1030" t="s">
        <v>130</v>
      </c>
      <c r="B115" s="1030"/>
      <c r="C115" s="1030"/>
      <c r="D115" s="89"/>
      <c r="E115" s="89"/>
      <c r="F115" s="89"/>
      <c r="G115" s="89"/>
      <c r="H115" s="89"/>
      <c r="I115" s="89"/>
      <c r="J115" s="89"/>
      <c r="K115" s="89"/>
      <c r="L115" s="89"/>
      <c r="M115" s="89"/>
      <c r="N115" s="89"/>
      <c r="O115" s="89"/>
      <c r="P115" s="92">
        <v>0</v>
      </c>
      <c r="Q115" s="32"/>
    </row>
    <row r="116" spans="1:17">
      <c r="A116" s="1030" t="s">
        <v>131</v>
      </c>
      <c r="B116" s="1030"/>
      <c r="C116" s="1030"/>
      <c r="D116" s="91">
        <v>0</v>
      </c>
      <c r="E116" s="91">
        <v>1917.8468799999991</v>
      </c>
      <c r="F116" s="91"/>
      <c r="G116" s="91"/>
      <c r="H116" s="91">
        <v>0</v>
      </c>
      <c r="I116" s="91"/>
      <c r="J116" s="91">
        <v>0</v>
      </c>
      <c r="K116" s="91">
        <v>0</v>
      </c>
      <c r="L116" s="91">
        <v>0</v>
      </c>
      <c r="M116" s="91">
        <v>0</v>
      </c>
      <c r="N116" s="91">
        <v>0</v>
      </c>
      <c r="O116" s="91"/>
      <c r="P116" s="92">
        <v>1917.8468799999991</v>
      </c>
      <c r="Q116" s="32"/>
    </row>
    <row r="117" spans="1:17">
      <c r="A117" s="1024" t="s">
        <v>132</v>
      </c>
      <c r="B117" s="1024"/>
      <c r="C117" s="1024"/>
      <c r="D117" s="1025">
        <v>9589.2343999999994</v>
      </c>
      <c r="E117" s="1025"/>
      <c r="F117" s="1025"/>
      <c r="G117" s="1025"/>
      <c r="H117" s="1025"/>
      <c r="I117" s="1025"/>
      <c r="J117" s="1025"/>
      <c r="K117" s="1025"/>
      <c r="L117" s="1025"/>
      <c r="M117" s="1025"/>
      <c r="N117" s="1025"/>
      <c r="O117" s="1025"/>
      <c r="P117" s="33"/>
      <c r="Q117" s="34">
        <v>7860.0281967213114</v>
      </c>
    </row>
    <row r="118" spans="1:17" ht="15.75" thickBot="1">
      <c r="A118" s="1026" t="s">
        <v>133</v>
      </c>
      <c r="B118" s="1026"/>
      <c r="C118" s="1026"/>
      <c r="D118" s="1027">
        <v>7671.3875200000002</v>
      </c>
      <c r="E118" s="1027"/>
      <c r="F118" s="1027"/>
      <c r="G118" s="1027"/>
      <c r="H118" s="1027"/>
      <c r="I118" s="1027"/>
      <c r="J118" s="1027"/>
      <c r="K118" s="1027"/>
      <c r="L118" s="1027"/>
      <c r="M118" s="1027"/>
      <c r="N118" s="1027"/>
      <c r="O118" s="1027"/>
      <c r="P118" s="35"/>
      <c r="Q118" s="36">
        <v>6288.0225573770495</v>
      </c>
    </row>
  </sheetData>
  <mergeCells count="31">
    <mergeCell ref="A117:C117"/>
    <mergeCell ref="D117:O117"/>
    <mergeCell ref="A118:C118"/>
    <mergeCell ref="D118:O118"/>
    <mergeCell ref="A109:C109"/>
    <mergeCell ref="A112:J112"/>
    <mergeCell ref="A113:C113"/>
    <mergeCell ref="A114:C114"/>
    <mergeCell ref="A115:C115"/>
    <mergeCell ref="A116:C116"/>
    <mergeCell ref="A108:N108"/>
    <mergeCell ref="A97:C97"/>
    <mergeCell ref="A98:C98"/>
    <mergeCell ref="A99:C99"/>
    <mergeCell ref="A100:C100"/>
    <mergeCell ref="A101:C101"/>
    <mergeCell ref="A102:C102"/>
    <mergeCell ref="A103:J103"/>
    <mergeCell ref="A104:C104"/>
    <mergeCell ref="A105:C105"/>
    <mergeCell ref="A106:C106"/>
    <mergeCell ref="A107:C107"/>
    <mergeCell ref="C11:C18"/>
    <mergeCell ref="C19:C26"/>
    <mergeCell ref="A96:C96"/>
    <mergeCell ref="C27:C34"/>
    <mergeCell ref="A92:C92"/>
    <mergeCell ref="A93:C93"/>
    <mergeCell ref="A94:N94"/>
    <mergeCell ref="A95:C95"/>
    <mergeCell ref="A90:J9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BS113"/>
  <sheetViews>
    <sheetView topLeftCell="H43" workbookViewId="0">
      <selection activeCell="Q107" sqref="Q107:R107"/>
    </sheetView>
  </sheetViews>
  <sheetFormatPr baseColWidth="10" defaultRowHeight="15"/>
  <cols>
    <col min="2" max="3" width="11.42578125" customWidth="1"/>
    <col min="4" max="4" width="13.140625" bestFit="1" customWidth="1"/>
    <col min="5" max="5" width="13.140625" customWidth="1"/>
    <col min="6" max="6" width="11.42578125" customWidth="1"/>
    <col min="7" max="7" width="37.28515625" bestFit="1" customWidth="1"/>
    <col min="8" max="8" width="13.85546875" bestFit="1" customWidth="1"/>
    <col min="9" max="9" width="17.85546875" bestFit="1" customWidth="1"/>
    <col min="10" max="14" width="11.42578125" customWidth="1"/>
    <col min="15" max="15" width="13.28515625" bestFit="1" customWidth="1"/>
    <col min="16" max="22" width="11.42578125" customWidth="1"/>
    <col min="23" max="26" width="11.28515625" customWidth="1"/>
    <col min="27" max="27" width="23.28515625" bestFit="1" customWidth="1"/>
    <col min="28" max="37" width="11.42578125" customWidth="1"/>
    <col min="38" max="38" width="8.85546875" bestFit="1" customWidth="1"/>
    <col min="39" max="39" width="15" bestFit="1" customWidth="1"/>
    <col min="40" max="40" width="11.42578125" customWidth="1"/>
    <col min="41" max="41" width="12" customWidth="1"/>
    <col min="42" max="42" width="11.42578125" customWidth="1"/>
    <col min="69" max="69" width="14.140625" bestFit="1" customWidth="1"/>
    <col min="71" max="71" width="26.140625" bestFit="1" customWidth="1"/>
  </cols>
  <sheetData>
    <row r="1" spans="1:71">
      <c r="A1" t="s">
        <v>837</v>
      </c>
      <c r="B1" t="s">
        <v>134</v>
      </c>
      <c r="C1" t="s">
        <v>135</v>
      </c>
      <c r="D1" t="s">
        <v>828</v>
      </c>
      <c r="E1" t="s">
        <v>838</v>
      </c>
      <c r="F1" t="s">
        <v>136</v>
      </c>
      <c r="G1" t="s">
        <v>137</v>
      </c>
      <c r="H1" t="s">
        <v>138</v>
      </c>
      <c r="I1" t="s">
        <v>139</v>
      </c>
      <c r="J1" t="s">
        <v>140</v>
      </c>
      <c r="L1" s="1032" t="s">
        <v>141</v>
      </c>
      <c r="M1" s="1032"/>
      <c r="N1" s="1032"/>
      <c r="O1" s="1032"/>
      <c r="P1" s="1032"/>
      <c r="Q1" s="370" t="s">
        <v>872</v>
      </c>
      <c r="R1" s="364"/>
      <c r="S1" s="20"/>
      <c r="T1" s="20"/>
      <c r="U1" s="1032" t="s">
        <v>142</v>
      </c>
      <c r="V1" s="1032"/>
      <c r="W1" s="1032"/>
      <c r="X1" s="1032" t="s">
        <v>143</v>
      </c>
      <c r="Y1" s="1032"/>
      <c r="Z1" s="1032"/>
      <c r="AA1" t="s">
        <v>144</v>
      </c>
      <c r="AD1" t="s">
        <v>52</v>
      </c>
      <c r="AF1" s="20"/>
      <c r="AG1" s="1032" t="s">
        <v>142</v>
      </c>
      <c r="AH1" s="1032"/>
      <c r="AI1" s="1032"/>
      <c r="AJ1" s="1032" t="s">
        <v>143</v>
      </c>
      <c r="AK1" s="1032"/>
      <c r="AL1" s="1032"/>
      <c r="AM1" s="20" t="s">
        <v>145</v>
      </c>
      <c r="AN1" s="20"/>
      <c r="AO1" t="s">
        <v>146</v>
      </c>
      <c r="AS1" t="s">
        <v>859</v>
      </c>
      <c r="AV1" t="s">
        <v>147</v>
      </c>
      <c r="AX1" s="37" t="s">
        <v>148</v>
      </c>
      <c r="AY1" s="4"/>
      <c r="AZ1" t="s">
        <v>149</v>
      </c>
      <c r="BB1" t="s">
        <v>150</v>
      </c>
      <c r="BD1" t="s">
        <v>149</v>
      </c>
      <c r="BF1" t="s">
        <v>150</v>
      </c>
      <c r="BH1" t="s">
        <v>858</v>
      </c>
      <c r="BI1" t="s">
        <v>151</v>
      </c>
      <c r="BJ1" t="s">
        <v>381</v>
      </c>
      <c r="BK1" t="s">
        <v>152</v>
      </c>
      <c r="BL1" t="s">
        <v>153</v>
      </c>
      <c r="BM1" t="s">
        <v>154</v>
      </c>
      <c r="BN1" t="s">
        <v>811</v>
      </c>
      <c r="BO1" t="s">
        <v>814</v>
      </c>
      <c r="BP1" t="s">
        <v>813</v>
      </c>
      <c r="BQ1" t="s">
        <v>820</v>
      </c>
      <c r="BR1" t="s">
        <v>816</v>
      </c>
      <c r="BS1" t="s">
        <v>817</v>
      </c>
    </row>
    <row r="2" spans="1:71" ht="15.75" thickBot="1">
      <c r="A2">
        <v>1</v>
      </c>
      <c r="B2" t="s">
        <v>101</v>
      </c>
      <c r="C2">
        <v>1</v>
      </c>
      <c r="D2" s="38" t="s">
        <v>830</v>
      </c>
      <c r="E2" s="38" t="s">
        <v>827</v>
      </c>
      <c r="G2" t="s">
        <v>155</v>
      </c>
      <c r="H2" t="s">
        <v>49</v>
      </c>
      <c r="I2" t="s">
        <v>156</v>
      </c>
      <c r="J2" t="s">
        <v>157</v>
      </c>
      <c r="L2" t="s">
        <v>158</v>
      </c>
      <c r="M2" t="s">
        <v>159</v>
      </c>
      <c r="N2" t="s">
        <v>160</v>
      </c>
      <c r="O2" s="39" t="s">
        <v>161</v>
      </c>
      <c r="P2" s="40" t="s">
        <v>110</v>
      </c>
      <c r="Q2" s="39" t="s">
        <v>161</v>
      </c>
      <c r="R2" s="40" t="s">
        <v>110</v>
      </c>
      <c r="S2" s="41"/>
      <c r="U2" t="s">
        <v>158</v>
      </c>
      <c r="V2" t="s">
        <v>159</v>
      </c>
      <c r="W2" t="s">
        <v>160</v>
      </c>
      <c r="X2" t="s">
        <v>158</v>
      </c>
      <c r="Y2" t="s">
        <v>159</v>
      </c>
      <c r="Z2" t="s">
        <v>160</v>
      </c>
      <c r="AA2" s="39" t="s">
        <v>161</v>
      </c>
      <c r="AB2" s="40" t="s">
        <v>110</v>
      </c>
      <c r="AC2" s="41"/>
      <c r="AD2" s="42">
        <v>16</v>
      </c>
      <c r="AG2" t="s">
        <v>158</v>
      </c>
      <c r="AH2" t="s">
        <v>159</v>
      </c>
      <c r="AI2" t="s">
        <v>160</v>
      </c>
      <c r="AJ2" t="s">
        <v>158</v>
      </c>
      <c r="AK2" t="s">
        <v>159</v>
      </c>
      <c r="AL2" t="s">
        <v>160</v>
      </c>
      <c r="AM2" t="s">
        <v>1065</v>
      </c>
      <c r="AN2" s="341">
        <f>AG10</f>
        <v>1.1116854797331965</v>
      </c>
      <c r="AO2" s="39" t="s">
        <v>161</v>
      </c>
      <c r="AP2" s="40" t="s">
        <v>110</v>
      </c>
      <c r="AS2" t="s">
        <v>860</v>
      </c>
      <c r="AT2" t="s">
        <v>861</v>
      </c>
      <c r="AV2" t="s">
        <v>162</v>
      </c>
      <c r="AW2" t="s">
        <v>163</v>
      </c>
      <c r="AX2" s="43" t="s">
        <v>164</v>
      </c>
      <c r="AY2" s="44" t="s">
        <v>110</v>
      </c>
      <c r="AZ2" s="43" t="s">
        <v>164</v>
      </c>
      <c r="BA2" s="44" t="s">
        <v>110</v>
      </c>
      <c r="BB2" s="43" t="s">
        <v>164</v>
      </c>
      <c r="BC2" s="44" t="s">
        <v>110</v>
      </c>
      <c r="BD2" s="43" t="s">
        <v>164</v>
      </c>
      <c r="BE2" s="44" t="s">
        <v>110</v>
      </c>
      <c r="BF2" s="43" t="s">
        <v>164</v>
      </c>
      <c r="BG2" s="44" t="s">
        <v>110</v>
      </c>
      <c r="BH2">
        <v>0.4</v>
      </c>
      <c r="BI2" t="s">
        <v>165</v>
      </c>
      <c r="BJ2" s="357" t="s">
        <v>101</v>
      </c>
      <c r="BK2" s="357">
        <v>0.5</v>
      </c>
      <c r="BL2" s="357">
        <v>0.15</v>
      </c>
      <c r="BM2" s="357">
        <v>0.15</v>
      </c>
      <c r="BN2" s="357">
        <v>0.2</v>
      </c>
      <c r="BO2" t="s">
        <v>158</v>
      </c>
      <c r="BQ2" s="357" t="s">
        <v>158</v>
      </c>
      <c r="BR2" s="357">
        <v>1500</v>
      </c>
      <c r="BS2" s="359">
        <v>0.18</v>
      </c>
    </row>
    <row r="3" spans="1:71" ht="18.75">
      <c r="A3">
        <v>2</v>
      </c>
      <c r="B3" t="s">
        <v>102</v>
      </c>
      <c r="C3" s="38" t="s">
        <v>166</v>
      </c>
      <c r="D3" s="38" t="s">
        <v>829</v>
      </c>
      <c r="E3" s="38" t="s">
        <v>839</v>
      </c>
      <c r="F3" s="38" t="s">
        <v>16</v>
      </c>
      <c r="G3" t="s">
        <v>167</v>
      </c>
      <c r="H3" t="s">
        <v>49</v>
      </c>
      <c r="I3" t="s">
        <v>168</v>
      </c>
      <c r="J3" t="s">
        <v>169</v>
      </c>
      <c r="K3" t="s">
        <v>170</v>
      </c>
      <c r="L3" s="192">
        <f>'brm en plein 2024'!D4</f>
        <v>2310</v>
      </c>
      <c r="M3" s="193">
        <f>'brm en plein 2024'!E4</f>
        <v>2200</v>
      </c>
      <c r="N3" s="194">
        <f>'brm en plein 2024'!F4</f>
        <v>2090</v>
      </c>
      <c r="O3" s="5" t="s">
        <v>171</v>
      </c>
      <c r="P3" s="127">
        <f t="shared" ref="P3:P9" si="0">L3</f>
        <v>2310</v>
      </c>
      <c r="Q3" s="367" t="str">
        <f>'brm en plein 2024'!T2</f>
        <v>CS1A&lt;4ha</v>
      </c>
      <c r="R3" s="367">
        <f>'brm en plein 2024'!U2</f>
        <v>2310</v>
      </c>
      <c r="S3" s="45"/>
      <c r="T3" t="s">
        <v>45</v>
      </c>
      <c r="U3" s="271">
        <f>'brm enricht FP 2024'!E10</f>
        <v>59</v>
      </c>
      <c r="V3" s="271">
        <f>'brm enricht FP 2024'!F10</f>
        <v>57</v>
      </c>
      <c r="W3" s="271">
        <f>'brm enricht FP 2024'!G10</f>
        <v>54</v>
      </c>
      <c r="X3" s="274">
        <f>'brm enricht FP 2024'!H5</f>
        <v>48.839999999999996</v>
      </c>
      <c r="Y3" s="274">
        <f>'brm enricht FP 2024'!I5</f>
        <v>46.839999999999996</v>
      </c>
      <c r="Z3" s="274">
        <f>'brm enricht FP 2024'!J5</f>
        <v>43.839999999999996</v>
      </c>
      <c r="AA3" s="346" t="s">
        <v>1039</v>
      </c>
      <c r="AB3" s="46">
        <f>U$4</f>
        <v>51</v>
      </c>
      <c r="AC3" s="46">
        <f t="shared" ref="AC3:AC32" si="1">COUNTIF($AA$3:$AA$56,AA3)</f>
        <v>1</v>
      </c>
      <c r="AD3" s="46">
        <v>9</v>
      </c>
      <c r="AF3" t="s">
        <v>45</v>
      </c>
      <c r="AG3" s="271">
        <f>'brm enricht FP 2024'!L5</f>
        <v>26.66</v>
      </c>
      <c r="AH3" s="271">
        <f>'brm enricht FP 2024'!M5</f>
        <v>24.66</v>
      </c>
      <c r="AI3" s="271">
        <f>'brm enricht FP 2024'!N5</f>
        <v>23.66</v>
      </c>
      <c r="AJ3" s="271">
        <f>'brm enricht FP 2024'!O5</f>
        <v>27.66</v>
      </c>
      <c r="AK3" s="271">
        <f>'brm enricht FP 2024'!P5</f>
        <v>26.66</v>
      </c>
      <c r="AL3" s="271">
        <f>'brm enricht FP 2024'!Q5</f>
        <v>24.66</v>
      </c>
      <c r="AM3" t="s">
        <v>1066</v>
      </c>
      <c r="AN3" s="341">
        <f>AG10</f>
        <v>1.1116854797331965</v>
      </c>
      <c r="AO3" s="126" t="s">
        <v>1039</v>
      </c>
      <c r="AP3" s="47">
        <f>AG$4</f>
        <v>29</v>
      </c>
      <c r="AQ3">
        <f t="shared" ref="AQ3:AQ34" si="2">COUNTIF($AO$3:$AO$74,AO3)</f>
        <v>1</v>
      </c>
      <c r="AS3" t="s">
        <v>170</v>
      </c>
      <c r="AT3" s="363">
        <f>'brm regarnis'!J3</f>
        <v>0.8</v>
      </c>
      <c r="AV3" t="s">
        <v>1104</v>
      </c>
      <c r="AX3" s="354" t="s">
        <v>1010</v>
      </c>
      <c r="AY3" s="355">
        <f>'brm en plein 2024'!D13</f>
        <v>504</v>
      </c>
      <c r="AZ3" t="s">
        <v>1008</v>
      </c>
      <c r="BA3" s="100" t="e">
        <f>'brm enricht FP 2024'!#REF!</f>
        <v>#REF!</v>
      </c>
      <c r="BB3" t="s">
        <v>1008</v>
      </c>
      <c r="BC3" s="100" t="e">
        <f>'brm enricht FP 2024'!#REF!</f>
        <v>#REF!</v>
      </c>
      <c r="BD3" s="356" t="s">
        <v>1008</v>
      </c>
      <c r="BE3" s="356" t="e">
        <f>BA3</f>
        <v>#REF!</v>
      </c>
      <c r="BF3" s="356" t="s">
        <v>1008</v>
      </c>
      <c r="BG3" s="356" t="e">
        <f>BC3</f>
        <v>#REF!</v>
      </c>
      <c r="BH3">
        <v>0.6</v>
      </c>
      <c r="BJ3" s="357" t="s">
        <v>102</v>
      </c>
      <c r="BK3" s="357">
        <v>0.5</v>
      </c>
      <c r="BL3" s="357">
        <v>0.15</v>
      </c>
      <c r="BM3" s="357">
        <v>0.15</v>
      </c>
      <c r="BN3" s="357">
        <v>0.2</v>
      </c>
      <c r="BO3" t="s">
        <v>159</v>
      </c>
      <c r="BQ3" s="357" t="s">
        <v>159</v>
      </c>
      <c r="BR3" s="357">
        <v>1500</v>
      </c>
      <c r="BS3" s="359">
        <v>0.16</v>
      </c>
    </row>
    <row r="4" spans="1:71" ht="18.75">
      <c r="A4">
        <v>3</v>
      </c>
      <c r="B4" t="s">
        <v>103</v>
      </c>
      <c r="C4" s="38" t="s">
        <v>173</v>
      </c>
      <c r="D4" s="38" t="s">
        <v>831</v>
      </c>
      <c r="E4" s="38" t="s">
        <v>840</v>
      </c>
      <c r="F4" s="38" t="s">
        <v>17</v>
      </c>
      <c r="G4" t="s">
        <v>174</v>
      </c>
      <c r="H4" t="s">
        <v>49</v>
      </c>
      <c r="I4" t="s">
        <v>175</v>
      </c>
      <c r="K4" t="s">
        <v>176</v>
      </c>
      <c r="L4" s="333">
        <f>'brm en plein 2024'!J10</f>
        <v>6445</v>
      </c>
      <c r="M4" s="334">
        <f>'brm en plein 2024'!K10</f>
        <v>6138</v>
      </c>
      <c r="N4" s="335">
        <f>'brm en plein 2024'!L10</f>
        <v>5831</v>
      </c>
      <c r="O4" s="5" t="s">
        <v>177</v>
      </c>
      <c r="P4" s="332">
        <f>L11</f>
        <v>4973</v>
      </c>
      <c r="Q4" s="367" t="str">
        <f>'brm en plein 2024'!T3</f>
        <v>CS2A&lt;4ha</v>
      </c>
      <c r="R4" s="367">
        <f>'brm en plein 2024'!U3</f>
        <v>4973</v>
      </c>
      <c r="S4" s="45"/>
      <c r="T4" s="45" t="s">
        <v>46</v>
      </c>
      <c r="U4" s="208">
        <f>'brm enricht FP 2024'!E6</f>
        <v>51</v>
      </c>
      <c r="V4" s="208">
        <f>'brm enricht FP 2024'!F6</f>
        <v>48</v>
      </c>
      <c r="W4" s="208">
        <f>'brm enricht FP 2024'!G6</f>
        <v>46</v>
      </c>
      <c r="X4" s="211">
        <f>'brm enricht FP 2024'!H6</f>
        <v>53</v>
      </c>
      <c r="Y4" s="211">
        <f>'brm enricht FP 2024'!I6</f>
        <v>51</v>
      </c>
      <c r="Z4" s="211">
        <f>'brm enricht FP 2024'!J6</f>
        <v>48</v>
      </c>
      <c r="AA4" s="346" t="s">
        <v>1040</v>
      </c>
      <c r="AB4" s="46">
        <f>U$5</f>
        <v>54</v>
      </c>
      <c r="AC4" s="46">
        <f t="shared" si="1"/>
        <v>1</v>
      </c>
      <c r="AD4" s="46"/>
      <c r="AF4" s="45" t="s">
        <v>46</v>
      </c>
      <c r="AG4" s="208">
        <f>'brm enricht FP 2024'!L6</f>
        <v>29</v>
      </c>
      <c r="AH4" s="208">
        <f>'brm enricht FP 2024'!M6</f>
        <v>27</v>
      </c>
      <c r="AI4" s="208">
        <f>'brm enricht FP 2024'!N6</f>
        <v>26</v>
      </c>
      <c r="AJ4" s="211">
        <f>'brm enricht FP 2024'!O6</f>
        <v>30</v>
      </c>
      <c r="AK4" s="211">
        <f>'brm enricht FP 2024'!P6</f>
        <v>29</v>
      </c>
      <c r="AL4" s="211">
        <f>'brm enricht FP 2024'!Q6</f>
        <v>27</v>
      </c>
      <c r="AM4" t="s">
        <v>1067</v>
      </c>
      <c r="AN4" s="341">
        <f>AG10</f>
        <v>1.1116854797331965</v>
      </c>
      <c r="AO4" s="126" t="s">
        <v>1040</v>
      </c>
      <c r="AP4" s="47">
        <f>AG$5</f>
        <v>30</v>
      </c>
      <c r="AQ4">
        <f t="shared" si="2"/>
        <v>1</v>
      </c>
      <c r="AS4" t="s">
        <v>207</v>
      </c>
      <c r="AT4" s="363">
        <f>'brm regarnis'!J4</f>
        <v>0.99</v>
      </c>
      <c r="AV4" t="s">
        <v>1105</v>
      </c>
      <c r="AX4" s="354" t="s">
        <v>195</v>
      </c>
      <c r="AY4" s="355">
        <f>'brm en plein 2024'!E13</f>
        <v>475</v>
      </c>
      <c r="AZ4" t="s">
        <v>179</v>
      </c>
      <c r="BA4" s="100" t="e">
        <f>'brm enricht FP 2024'!#REF!</f>
        <v>#REF!</v>
      </c>
      <c r="BB4" t="s">
        <v>179</v>
      </c>
      <c r="BC4" s="100" t="e">
        <f>'brm enricht FP 2024'!#REF!</f>
        <v>#REF!</v>
      </c>
      <c r="BD4" s="356" t="s">
        <v>179</v>
      </c>
      <c r="BE4" s="356" t="e">
        <f>BA4</f>
        <v>#REF!</v>
      </c>
      <c r="BF4" s="356" t="s">
        <v>179</v>
      </c>
      <c r="BG4" s="356" t="e">
        <f>BC4</f>
        <v>#REF!</v>
      </c>
      <c r="BJ4" s="357" t="s">
        <v>103</v>
      </c>
      <c r="BK4" s="357">
        <v>0.5</v>
      </c>
      <c r="BL4" s="357">
        <v>0.15</v>
      </c>
      <c r="BM4" s="357">
        <v>0.15</v>
      </c>
      <c r="BN4" s="358"/>
      <c r="BO4" t="s">
        <v>160</v>
      </c>
      <c r="BQ4" s="357" t="s">
        <v>815</v>
      </c>
      <c r="BR4" s="357">
        <v>0</v>
      </c>
      <c r="BS4" s="359">
        <v>0.16</v>
      </c>
    </row>
    <row r="5" spans="1:71" ht="18.75">
      <c r="A5">
        <v>4</v>
      </c>
      <c r="B5" t="s">
        <v>105</v>
      </c>
      <c r="C5">
        <v>3</v>
      </c>
      <c r="D5" s="38" t="s">
        <v>835</v>
      </c>
      <c r="E5" s="38" t="s">
        <v>841</v>
      </c>
      <c r="F5" s="38" t="s">
        <v>18</v>
      </c>
      <c r="G5" t="s">
        <v>181</v>
      </c>
      <c r="H5" t="s">
        <v>49</v>
      </c>
      <c r="I5" t="s">
        <v>143</v>
      </c>
      <c r="K5" t="s">
        <v>182</v>
      </c>
      <c r="L5" s="214">
        <f>'brm en plein 2024'!J6</f>
        <v>5200</v>
      </c>
      <c r="M5" s="214">
        <f>'brm en plein 2024'!K6</f>
        <v>4952</v>
      </c>
      <c r="N5" s="214">
        <f>'brm en plein 2024'!L6</f>
        <v>4704</v>
      </c>
      <c r="O5" s="5" t="s">
        <v>183</v>
      </c>
      <c r="P5" s="127">
        <f t="shared" si="0"/>
        <v>5200</v>
      </c>
      <c r="Q5" s="367" t="str">
        <f>'brm en plein 2024'!T4</f>
        <v>CS3A&lt;4ha</v>
      </c>
      <c r="R5" s="367">
        <f>'brm en plein 2024'!U4</f>
        <v>5200</v>
      </c>
      <c r="S5" s="45"/>
      <c r="T5" s="45" t="s">
        <v>34</v>
      </c>
      <c r="U5" s="214">
        <f>'brm enricht FP 2024'!E7</f>
        <v>54</v>
      </c>
      <c r="V5" s="214">
        <f>'brm enricht FP 2024'!F7</f>
        <v>52</v>
      </c>
      <c r="W5" s="214">
        <f>'brm enricht FP 2024'!G7</f>
        <v>49</v>
      </c>
      <c r="X5" s="211">
        <f>'brm enricht FP 2024'!H7</f>
        <v>57</v>
      </c>
      <c r="Y5" s="211">
        <f>'brm enricht FP 2024'!I7</f>
        <v>54</v>
      </c>
      <c r="Z5" s="211">
        <f>'brm enricht FP 2024'!J7</f>
        <v>51</v>
      </c>
      <c r="AA5" s="346" t="s">
        <v>1041</v>
      </c>
      <c r="AB5" s="46">
        <f>U$6</f>
        <v>63</v>
      </c>
      <c r="AC5" s="46">
        <f t="shared" si="1"/>
        <v>1</v>
      </c>
      <c r="AD5" s="46"/>
      <c r="AF5" s="45" t="s">
        <v>34</v>
      </c>
      <c r="AG5" s="214">
        <f>'brm enricht FP 2024'!L7</f>
        <v>30</v>
      </c>
      <c r="AH5" s="214">
        <f>'brm enricht FP 2024'!M7</f>
        <v>29</v>
      </c>
      <c r="AI5" s="214">
        <f>'brm enricht FP 2024'!N7</f>
        <v>27</v>
      </c>
      <c r="AJ5" s="211">
        <f>'brm enricht FP 2024'!O7</f>
        <v>32</v>
      </c>
      <c r="AK5" s="211">
        <f>'brm enricht FP 2024'!P7</f>
        <v>30</v>
      </c>
      <c r="AL5" s="211">
        <f>'brm enricht FP 2024'!Q7</f>
        <v>29</v>
      </c>
      <c r="AM5" t="s">
        <v>1068</v>
      </c>
      <c r="AN5" s="341">
        <f>AJ10</f>
        <v>1.1850923732828045</v>
      </c>
      <c r="AO5" s="126" t="s">
        <v>1041</v>
      </c>
      <c r="AP5" s="47">
        <f>AG$6</f>
        <v>36</v>
      </c>
      <c r="AQ5">
        <f t="shared" si="2"/>
        <v>1</v>
      </c>
      <c r="AS5" t="s">
        <v>863</v>
      </c>
      <c r="AT5" s="363">
        <f>'brm regarnis'!J5</f>
        <v>1.6081770833333333</v>
      </c>
      <c r="AX5" s="354" t="s">
        <v>1011</v>
      </c>
      <c r="AY5" s="355">
        <f>'brm en plein 2024'!F13</f>
        <v>452</v>
      </c>
      <c r="AZ5" t="s">
        <v>1009</v>
      </c>
      <c r="BA5" s="100" t="e">
        <f>'brm enricht FP 2024'!#REF!</f>
        <v>#REF!</v>
      </c>
      <c r="BB5" t="s">
        <v>1009</v>
      </c>
      <c r="BC5" s="100" t="e">
        <f>'brm enricht FP 2024'!#REF!</f>
        <v>#REF!</v>
      </c>
      <c r="BD5" s="356" t="s">
        <v>1009</v>
      </c>
      <c r="BE5" s="356" t="e">
        <f>BA5</f>
        <v>#REF!</v>
      </c>
      <c r="BF5" s="356" t="s">
        <v>1009</v>
      </c>
      <c r="BG5" s="356" t="e">
        <f>BC5</f>
        <v>#REF!</v>
      </c>
      <c r="BI5" t="s">
        <v>172</v>
      </c>
      <c r="BJ5" s="357" t="s">
        <v>105</v>
      </c>
      <c r="BK5" s="357">
        <v>0.4</v>
      </c>
      <c r="BL5" s="357">
        <v>0.1</v>
      </c>
      <c r="BM5" s="357">
        <v>0.1</v>
      </c>
      <c r="BQ5" s="357" t="s">
        <v>1077</v>
      </c>
      <c r="BR5" s="357">
        <v>0</v>
      </c>
      <c r="BS5" s="359">
        <v>0.14000000000000001</v>
      </c>
    </row>
    <row r="6" spans="1:71" ht="18.75">
      <c r="A6">
        <v>5</v>
      </c>
      <c r="B6" t="s">
        <v>106</v>
      </c>
      <c r="C6">
        <v>4</v>
      </c>
      <c r="D6" s="38" t="s">
        <v>836</v>
      </c>
      <c r="E6" s="38" t="s">
        <v>842</v>
      </c>
      <c r="F6" s="38" t="s">
        <v>19</v>
      </c>
      <c r="G6" t="s">
        <v>184</v>
      </c>
      <c r="H6" t="s">
        <v>49</v>
      </c>
      <c r="I6" t="s">
        <v>185</v>
      </c>
      <c r="K6" t="s">
        <v>186</v>
      </c>
      <c r="L6" s="214">
        <f>'brm en plein 2024'!J7</f>
        <v>5941</v>
      </c>
      <c r="M6" s="214">
        <f>'brm en plein 2024'!K7</f>
        <v>5658</v>
      </c>
      <c r="N6" s="214">
        <f>'brm en plein 2024'!L7</f>
        <v>5375</v>
      </c>
      <c r="O6" s="5" t="s">
        <v>187</v>
      </c>
      <c r="P6" s="127">
        <f t="shared" si="0"/>
        <v>5941</v>
      </c>
      <c r="Q6" s="367" t="str">
        <f>'brm en plein 2024'!T5</f>
        <v>CS4A&lt;4ha</v>
      </c>
      <c r="R6" s="367">
        <f>'brm en plein 2024'!U5</f>
        <v>5941</v>
      </c>
      <c r="S6" s="45"/>
      <c r="T6" s="45" t="s">
        <v>47</v>
      </c>
      <c r="U6" s="214">
        <f>'brm enricht FP 2024'!E8</f>
        <v>63</v>
      </c>
      <c r="V6" s="214">
        <f>'brm enricht FP 2024'!F8</f>
        <v>60</v>
      </c>
      <c r="W6" s="214">
        <f>'brm enricht FP 2024'!G8</f>
        <v>57</v>
      </c>
      <c r="X6" s="211">
        <f>'brm enricht FP 2024'!H8</f>
        <v>66</v>
      </c>
      <c r="Y6" s="211">
        <f>'brm enricht FP 2024'!I8</f>
        <v>63</v>
      </c>
      <c r="Z6" s="211">
        <f>'brm enricht FP 2024'!J8</f>
        <v>59</v>
      </c>
      <c r="AA6" s="346" t="s">
        <v>1042</v>
      </c>
      <c r="AB6" s="46">
        <f>U$7</f>
        <v>51</v>
      </c>
      <c r="AC6" s="46">
        <f t="shared" si="1"/>
        <v>1</v>
      </c>
      <c r="AD6" s="46"/>
      <c r="AF6" s="45" t="s">
        <v>47</v>
      </c>
      <c r="AG6" s="214">
        <f>'brm enricht FP 2024'!L8</f>
        <v>36</v>
      </c>
      <c r="AH6" s="214">
        <f>'brm enricht FP 2024'!M8</f>
        <v>34</v>
      </c>
      <c r="AI6" s="214">
        <f>'brm enricht FP 2024'!N8</f>
        <v>32</v>
      </c>
      <c r="AJ6" s="211">
        <f>'brm enricht FP 2024'!O8</f>
        <v>37</v>
      </c>
      <c r="AK6" s="211">
        <f>'brm enricht FP 2024'!P8</f>
        <v>35</v>
      </c>
      <c r="AL6" s="211">
        <f>'brm enricht FP 2024'!Q8</f>
        <v>34</v>
      </c>
      <c r="AM6" t="s">
        <v>188</v>
      </c>
      <c r="AN6" s="341">
        <f>AH10</f>
        <v>1.0619325551232166</v>
      </c>
      <c r="AO6" s="126" t="s">
        <v>1042</v>
      </c>
      <c r="AP6" s="47">
        <f>AG$7</f>
        <v>29</v>
      </c>
      <c r="AQ6">
        <f t="shared" si="2"/>
        <v>1</v>
      </c>
      <c r="AS6" t="s">
        <v>864</v>
      </c>
      <c r="AT6" s="363">
        <f>'brm regarnis'!J5</f>
        <v>1.6081770833333333</v>
      </c>
      <c r="AX6" s="354" t="s">
        <v>243</v>
      </c>
      <c r="AY6" s="355">
        <f>'brm en plein 2024'!G13</f>
        <v>504</v>
      </c>
      <c r="AZ6" t="s">
        <v>1010</v>
      </c>
      <c r="BA6" s="100">
        <f>'brm enricht FP 2024'!E15</f>
        <v>6</v>
      </c>
      <c r="BB6" t="s">
        <v>1010</v>
      </c>
      <c r="BC6" s="100">
        <f>'brm enricht FP 2024'!L15</f>
        <v>4</v>
      </c>
      <c r="BD6" s="356" t="s">
        <v>1016</v>
      </c>
      <c r="BE6" s="356" t="e">
        <f>BA15</f>
        <v>#REF!</v>
      </c>
      <c r="BF6" s="356" t="s">
        <v>1016</v>
      </c>
      <c r="BG6" s="356" t="e">
        <f>BC15</f>
        <v>#REF!</v>
      </c>
      <c r="BJ6" s="357" t="s">
        <v>106</v>
      </c>
      <c r="BK6" s="357">
        <v>0.4</v>
      </c>
      <c r="BL6" s="357">
        <v>0.1</v>
      </c>
      <c r="BM6" s="357">
        <v>0.1</v>
      </c>
      <c r="BQ6" s="361" t="s">
        <v>862</v>
      </c>
      <c r="BR6" s="361">
        <v>0</v>
      </c>
      <c r="BS6" s="362">
        <v>0.16</v>
      </c>
    </row>
    <row r="7" spans="1:71" ht="18.75">
      <c r="A7">
        <v>6</v>
      </c>
      <c r="B7" t="s">
        <v>107</v>
      </c>
      <c r="C7">
        <v>5</v>
      </c>
      <c r="D7" s="38" t="s">
        <v>832</v>
      </c>
      <c r="E7" s="38" t="s">
        <v>843</v>
      </c>
      <c r="F7" s="38" t="s">
        <v>20</v>
      </c>
      <c r="G7" t="s">
        <v>190</v>
      </c>
      <c r="H7" t="s">
        <v>49</v>
      </c>
      <c r="K7" t="s">
        <v>191</v>
      </c>
      <c r="L7" s="214">
        <f>'brm en plein 2024'!J8</f>
        <v>5009</v>
      </c>
      <c r="M7" s="214">
        <f>'brm en plein 2024'!K8</f>
        <v>4770</v>
      </c>
      <c r="N7" s="214">
        <f>'brm en plein 2024'!L8</f>
        <v>4532</v>
      </c>
      <c r="O7" s="5" t="s">
        <v>192</v>
      </c>
      <c r="P7" s="127">
        <f t="shared" si="0"/>
        <v>5009</v>
      </c>
      <c r="Q7" s="367" t="str">
        <f>'brm en plein 2024'!T6</f>
        <v>CS5A&lt;4ha</v>
      </c>
      <c r="R7" s="367">
        <f>'brm en plein 2024'!U6</f>
        <v>5009</v>
      </c>
      <c r="S7" s="45"/>
      <c r="T7" s="45" t="s">
        <v>48</v>
      </c>
      <c r="U7" s="208">
        <f>'brm enricht FP 2024'!E9</f>
        <v>51</v>
      </c>
      <c r="V7" s="208">
        <f>'brm enricht FP 2024'!F9</f>
        <v>49</v>
      </c>
      <c r="W7" s="208">
        <f>'brm enricht FP 2024'!G9</f>
        <v>46</v>
      </c>
      <c r="X7" s="211">
        <f>'brm enricht FP 2024'!H9</f>
        <v>54</v>
      </c>
      <c r="Y7" s="211">
        <f>'brm enricht FP 2024'!I9</f>
        <v>51</v>
      </c>
      <c r="Z7" s="211">
        <f>'brm enricht FP 2024'!J9</f>
        <v>49</v>
      </c>
      <c r="AA7" s="346" t="s">
        <v>1043</v>
      </c>
      <c r="AB7" s="46">
        <f>U$8</f>
        <v>59</v>
      </c>
      <c r="AC7" s="46">
        <f t="shared" si="1"/>
        <v>1</v>
      </c>
      <c r="AD7" s="46"/>
      <c r="AF7" s="45" t="s">
        <v>48</v>
      </c>
      <c r="AG7" s="208">
        <f>'brm enricht FP 2024'!L9</f>
        <v>29</v>
      </c>
      <c r="AH7" s="208">
        <f>'brm enricht FP 2024'!M9</f>
        <v>28</v>
      </c>
      <c r="AI7" s="208">
        <f>'brm enricht FP 2024'!N9</f>
        <v>26</v>
      </c>
      <c r="AJ7" s="211">
        <f>'brm enricht FP 2024'!O9</f>
        <v>31</v>
      </c>
      <c r="AK7" s="211">
        <f>'brm enricht FP 2024'!P9</f>
        <v>29</v>
      </c>
      <c r="AL7" s="211">
        <f>'brm enricht FP 2024'!Q9</f>
        <v>28</v>
      </c>
      <c r="AM7" t="s">
        <v>193</v>
      </c>
      <c r="AN7" s="341">
        <f>AH10</f>
        <v>1.0619325551232166</v>
      </c>
      <c r="AO7" s="126" t="s">
        <v>1043</v>
      </c>
      <c r="AP7" s="47">
        <f>AG$8</f>
        <v>33</v>
      </c>
      <c r="AQ7">
        <f t="shared" si="2"/>
        <v>1</v>
      </c>
      <c r="AS7" t="s">
        <v>865</v>
      </c>
      <c r="AT7" s="363">
        <v>0</v>
      </c>
      <c r="AX7" s="354" t="s">
        <v>248</v>
      </c>
      <c r="AY7" s="355">
        <f>'brm en plein 2024'!H13</f>
        <v>475</v>
      </c>
      <c r="AZ7" t="s">
        <v>195</v>
      </c>
      <c r="BA7" s="100">
        <f>'brm enricht FP 2024'!F15</f>
        <v>6</v>
      </c>
      <c r="BB7" t="s">
        <v>195</v>
      </c>
      <c r="BC7" s="100">
        <f>'brm enricht FP 2024'!M15</f>
        <v>3</v>
      </c>
      <c r="BD7" s="356" t="s">
        <v>196</v>
      </c>
      <c r="BE7" s="356" t="e">
        <f>BA16</f>
        <v>#REF!</v>
      </c>
      <c r="BF7" s="356" t="s">
        <v>196</v>
      </c>
      <c r="BG7" s="356" t="e">
        <f>BC16</f>
        <v>#REF!</v>
      </c>
      <c r="BI7" t="s">
        <v>180</v>
      </c>
      <c r="BJ7" s="357" t="s">
        <v>107</v>
      </c>
      <c r="BK7" s="357">
        <v>0.4</v>
      </c>
      <c r="BL7" s="357">
        <v>0.1</v>
      </c>
      <c r="BM7" s="357">
        <v>0.1</v>
      </c>
    </row>
    <row r="8" spans="1:71" ht="18.75">
      <c r="A8">
        <v>7</v>
      </c>
      <c r="B8" t="s">
        <v>108</v>
      </c>
      <c r="D8" s="38" t="s">
        <v>833</v>
      </c>
      <c r="E8" s="38" t="s">
        <v>844</v>
      </c>
      <c r="F8" s="38" t="s">
        <v>21</v>
      </c>
      <c r="G8" t="s">
        <v>198</v>
      </c>
      <c r="H8" t="s">
        <v>47</v>
      </c>
      <c r="K8" t="s">
        <v>199</v>
      </c>
      <c r="L8" s="214">
        <f>'brm en plein 2024'!J9</f>
        <v>5658</v>
      </c>
      <c r="M8" s="214">
        <f>'brm en plein 2024'!K9</f>
        <v>5389</v>
      </c>
      <c r="N8" s="214">
        <f>'brm en plein 2024'!L9</f>
        <v>5120</v>
      </c>
      <c r="O8" s="5" t="s">
        <v>200</v>
      </c>
      <c r="P8" s="127">
        <f t="shared" si="0"/>
        <v>5658</v>
      </c>
      <c r="Q8" s="367" t="str">
        <f>'brm en plein 2024'!T7</f>
        <v>CS6A&lt;4ha</v>
      </c>
      <c r="R8" s="367">
        <f>'brm en plein 2024'!U7</f>
        <v>5658</v>
      </c>
      <c r="S8" s="45"/>
      <c r="T8" s="45" t="s">
        <v>49</v>
      </c>
      <c r="U8" s="214">
        <f>'brm enricht FP 2024'!E10</f>
        <v>59</v>
      </c>
      <c r="V8" s="214">
        <f>'brm enricht FP 2024'!F10</f>
        <v>57</v>
      </c>
      <c r="W8" s="214">
        <f>'brm enricht FP 2024'!G10</f>
        <v>54</v>
      </c>
      <c r="X8" s="211">
        <f>'brm enricht FP 2024'!H10</f>
        <v>62</v>
      </c>
      <c r="Y8" s="211">
        <f>'brm enricht FP 2024'!I10</f>
        <v>59</v>
      </c>
      <c r="Z8" s="211">
        <f>'brm enricht FP 2024'!J10</f>
        <v>56</v>
      </c>
      <c r="AA8" s="346" t="s">
        <v>1044</v>
      </c>
      <c r="AB8" s="46">
        <f>U$9</f>
        <v>70</v>
      </c>
      <c r="AC8" s="46">
        <f t="shared" si="1"/>
        <v>1</v>
      </c>
      <c r="AD8" s="46"/>
      <c r="AF8" s="45" t="s">
        <v>49</v>
      </c>
      <c r="AG8" s="214">
        <f>'brm enricht FP 2024'!L10</f>
        <v>33</v>
      </c>
      <c r="AH8" s="214">
        <f>'brm enricht FP 2024'!M10</f>
        <v>32</v>
      </c>
      <c r="AI8" s="214">
        <f>'brm enricht FP 2024'!N10</f>
        <v>30</v>
      </c>
      <c r="AJ8" s="211">
        <f>'brm enricht FP 2024'!O10</f>
        <v>35</v>
      </c>
      <c r="AK8" s="211">
        <f>'brm enricht FP 2024'!P10</f>
        <v>33</v>
      </c>
      <c r="AL8" s="211">
        <f>'brm enricht FP 2024'!Q10</f>
        <v>32</v>
      </c>
      <c r="AM8" t="s">
        <v>201</v>
      </c>
      <c r="AN8" s="341">
        <f>AH10</f>
        <v>1.0619325551232166</v>
      </c>
      <c r="AO8" s="126" t="s">
        <v>1044</v>
      </c>
      <c r="AP8" s="47">
        <f>AG$9</f>
        <v>39</v>
      </c>
      <c r="AQ8">
        <f t="shared" si="2"/>
        <v>1</v>
      </c>
      <c r="AS8" t="s">
        <v>46</v>
      </c>
      <c r="AT8" s="363">
        <f>'brm regarnis'!J5</f>
        <v>1.6081770833333333</v>
      </c>
      <c r="AX8" s="354" t="s">
        <v>1018</v>
      </c>
      <c r="AY8" s="355">
        <f>'brm en plein 2024'!I13</f>
        <v>452</v>
      </c>
      <c r="AZ8" t="s">
        <v>1011</v>
      </c>
      <c r="BA8" s="100">
        <f>'brm enricht FP 2024'!G15</f>
        <v>5</v>
      </c>
      <c r="BB8" t="s">
        <v>1011</v>
      </c>
      <c r="BC8" s="100">
        <f>'brm enricht FP 2024'!N15</f>
        <v>3</v>
      </c>
      <c r="BD8" s="356" t="s">
        <v>1017</v>
      </c>
      <c r="BE8" s="356" t="e">
        <f>BA17</f>
        <v>#REF!</v>
      </c>
      <c r="BF8" s="356" t="s">
        <v>1017</v>
      </c>
      <c r="BG8" s="356" t="e">
        <f>BC17</f>
        <v>#REF!</v>
      </c>
      <c r="BJ8" s="357" t="s">
        <v>108</v>
      </c>
      <c r="BK8" s="357">
        <v>0.4</v>
      </c>
      <c r="BL8" s="357">
        <v>0.1</v>
      </c>
      <c r="BM8" s="357">
        <v>0.1</v>
      </c>
    </row>
    <row r="9" spans="1:71" ht="19.5" thickBot="1">
      <c r="A9">
        <v>8</v>
      </c>
      <c r="B9" t="s">
        <v>803</v>
      </c>
      <c r="D9" s="38" t="s">
        <v>834</v>
      </c>
      <c r="E9" s="38" t="s">
        <v>845</v>
      </c>
      <c r="F9" s="38" t="s">
        <v>22</v>
      </c>
      <c r="G9" t="s">
        <v>202</v>
      </c>
      <c r="H9" t="s">
        <v>47</v>
      </c>
      <c r="K9" t="s">
        <v>176</v>
      </c>
      <c r="L9" s="214">
        <f>'brm en plein 2024'!J10</f>
        <v>6445</v>
      </c>
      <c r="M9" s="214">
        <f>'brm en plein 2024'!K10</f>
        <v>6138</v>
      </c>
      <c r="N9" s="214">
        <f>'brm en plein 2024'!L10</f>
        <v>5831</v>
      </c>
      <c r="O9" s="5" t="s">
        <v>203</v>
      </c>
      <c r="P9" s="332">
        <f t="shared" si="0"/>
        <v>6445</v>
      </c>
      <c r="Q9" s="367" t="str">
        <f>'brm en plein 2024'!T8</f>
        <v>CS7A&lt;4ha</v>
      </c>
      <c r="R9" s="367">
        <f>'brm en plein 2024'!U8</f>
        <v>6445</v>
      </c>
      <c r="S9" s="45"/>
      <c r="T9" s="45" t="s">
        <v>50</v>
      </c>
      <c r="U9" s="214">
        <f>'brm enricht FP 2024'!E11</f>
        <v>70</v>
      </c>
      <c r="V9" s="214">
        <f>'brm enricht FP 2024'!F11</f>
        <v>66</v>
      </c>
      <c r="W9" s="214">
        <f>'brm enricht FP 2024'!G11</f>
        <v>63</v>
      </c>
      <c r="X9" s="211">
        <f>'brm enricht FP 2024'!H11</f>
        <v>72</v>
      </c>
      <c r="Y9" s="211">
        <f>'brm enricht FP 2024'!I11</f>
        <v>69</v>
      </c>
      <c r="Z9" s="211">
        <f>'brm enricht FP 2024'!J11</f>
        <v>66</v>
      </c>
      <c r="AA9" s="348" t="s">
        <v>1045</v>
      </c>
      <c r="AB9" s="46">
        <f>U$4</f>
        <v>51</v>
      </c>
      <c r="AC9" s="46">
        <f t="shared" si="1"/>
        <v>1</v>
      </c>
      <c r="AD9" s="46"/>
      <c r="AF9" s="45" t="s">
        <v>50</v>
      </c>
      <c r="AG9" s="214">
        <f>'brm enricht FP 2024'!L11</f>
        <v>39</v>
      </c>
      <c r="AH9" s="214">
        <f>'brm enricht FP 2024'!M11</f>
        <v>37</v>
      </c>
      <c r="AI9" s="214">
        <f>'brm enricht FP 2024'!N11</f>
        <v>35</v>
      </c>
      <c r="AJ9" s="211">
        <f>'brm enricht FP 2024'!O11</f>
        <v>40</v>
      </c>
      <c r="AK9" s="211">
        <f>'brm enricht FP 2024'!P11</f>
        <v>38</v>
      </c>
      <c r="AL9" s="211">
        <f>'brm enricht FP 2024'!Q11</f>
        <v>36</v>
      </c>
      <c r="AM9" t="s">
        <v>205</v>
      </c>
      <c r="AN9" s="341">
        <f>AK10</f>
        <v>1.1320314052872191</v>
      </c>
      <c r="AO9" s="126" t="s">
        <v>1045</v>
      </c>
      <c r="AP9" s="47">
        <f>AG$4</f>
        <v>29</v>
      </c>
      <c r="AQ9">
        <f t="shared" si="2"/>
        <v>1</v>
      </c>
      <c r="AS9" t="s">
        <v>34</v>
      </c>
      <c r="AT9" s="363">
        <f>'brm regarnis'!J6</f>
        <v>1.7581770833333332</v>
      </c>
      <c r="AX9" s="37" t="s">
        <v>1025</v>
      </c>
      <c r="AY9" s="342">
        <f>'brm en plein 2024'!J13</f>
        <v>504</v>
      </c>
      <c r="AZ9" t="s">
        <v>1012</v>
      </c>
      <c r="BA9" s="100">
        <f>'brm enricht FP 2024'!E16</f>
        <v>38</v>
      </c>
      <c r="BB9" t="s">
        <v>1012</v>
      </c>
      <c r="BC9" s="100">
        <f>'brm enricht FP 2024'!L16</f>
        <v>21</v>
      </c>
      <c r="BD9" s="356" t="s">
        <v>1023</v>
      </c>
      <c r="BE9" s="356" t="e">
        <f>BA27</f>
        <v>#REF!</v>
      </c>
      <c r="BF9" s="356" t="s">
        <v>1023</v>
      </c>
      <c r="BG9" s="356" t="e">
        <f>BC27</f>
        <v>#REF!</v>
      </c>
      <c r="BJ9" s="357" t="s">
        <v>803</v>
      </c>
      <c r="BK9" s="357">
        <v>0.4</v>
      </c>
      <c r="BL9" s="357">
        <v>0.1</v>
      </c>
      <c r="BM9" s="357">
        <v>0.1</v>
      </c>
    </row>
    <row r="10" spans="1:71" ht="18.75">
      <c r="A10">
        <v>9</v>
      </c>
      <c r="E10" s="38" t="s">
        <v>846</v>
      </c>
      <c r="F10" s="38" t="s">
        <v>23</v>
      </c>
      <c r="G10" t="s">
        <v>206</v>
      </c>
      <c r="H10" t="s">
        <v>49</v>
      </c>
      <c r="K10" t="s">
        <v>207</v>
      </c>
      <c r="L10" s="192">
        <f>'brm en plein 2024'!G4</f>
        <v>3495</v>
      </c>
      <c r="M10" s="192">
        <f>'brm en plein 2024'!H4</f>
        <v>3355</v>
      </c>
      <c r="N10" s="192">
        <f>'brm en plein 2024'!I4</f>
        <v>3215</v>
      </c>
      <c r="O10" s="5" t="s">
        <v>208</v>
      </c>
      <c r="P10" s="127">
        <f>L18</f>
        <v>5481</v>
      </c>
      <c r="Q10" s="367" t="str">
        <f>'brm en plein 2024'!T9</f>
        <v>CS8A&lt;4ha</v>
      </c>
      <c r="R10" s="367">
        <f>'brm en plein 2024'!U9</f>
        <v>5481</v>
      </c>
      <c r="S10" s="45"/>
      <c r="T10" s="45" t="s">
        <v>204</v>
      </c>
      <c r="U10" s="283">
        <f>'brm enricht FP 2024'!E13</f>
        <v>1.1116854797331965</v>
      </c>
      <c r="V10" s="283">
        <f>'brm enricht FP 2024'!F13</f>
        <v>1.0619325551232166</v>
      </c>
      <c r="W10" s="283">
        <f>'brm enricht FP 2024'!G13</f>
        <v>1.0064975598683463</v>
      </c>
      <c r="X10" s="286">
        <f>'brm enricht FP 2024'!H13</f>
        <v>1.1850923732828045</v>
      </c>
      <c r="Y10" s="286">
        <f>'brm enricht FP 2024'!I13</f>
        <v>1.1320314052872191</v>
      </c>
      <c r="Z10" s="286">
        <f>'brm enricht FP 2024'!J13</f>
        <v>1.073131691092402</v>
      </c>
      <c r="AA10" s="348" t="s">
        <v>1046</v>
      </c>
      <c r="AB10" s="46">
        <f>U$5</f>
        <v>54</v>
      </c>
      <c r="AC10" s="46">
        <f t="shared" si="1"/>
        <v>1</v>
      </c>
      <c r="AD10" s="46"/>
      <c r="AF10" s="45" t="s">
        <v>204</v>
      </c>
      <c r="AG10" s="283">
        <f>'brm enricht FP 2024'!L13</f>
        <v>1.1116854797331965</v>
      </c>
      <c r="AH10" s="283">
        <f>'brm enricht FP 2024'!M13</f>
        <v>1.0619325551232166</v>
      </c>
      <c r="AI10" s="283">
        <f>'brm enricht FP 2024'!N13</f>
        <v>1.0064975598683463</v>
      </c>
      <c r="AJ10" s="286">
        <f>'brm enricht FP 2024'!O13</f>
        <v>1.1850923732828045</v>
      </c>
      <c r="AK10" s="286">
        <f>'brm enricht FP 2024'!P13</f>
        <v>1.1320314052872191</v>
      </c>
      <c r="AL10" s="286">
        <f>'brm enricht FP 2024'!Q13</f>
        <v>1.073131691092402</v>
      </c>
      <c r="AM10" t="s">
        <v>1069</v>
      </c>
      <c r="AN10" s="341">
        <f>AI10</f>
        <v>1.0064975598683463</v>
      </c>
      <c r="AO10" s="126" t="s">
        <v>1046</v>
      </c>
      <c r="AP10" s="47">
        <f>AG$5</f>
        <v>30</v>
      </c>
      <c r="AQ10">
        <f t="shared" si="2"/>
        <v>1</v>
      </c>
      <c r="AS10" t="s">
        <v>47</v>
      </c>
      <c r="AT10" s="363">
        <f>'brm regarnis'!J7</f>
        <v>2.2481770833333332</v>
      </c>
      <c r="AW10" t="str">
        <f>CONCATENATE('Demande_d''aide'!D46,'Demande_d''aide'!D83,'Demande_d''aide'!D86)</f>
        <v/>
      </c>
      <c r="AX10" s="37" t="s">
        <v>209</v>
      </c>
      <c r="AY10" s="342">
        <f>'brm en plein 2024'!K13</f>
        <v>475</v>
      </c>
      <c r="AZ10" t="s">
        <v>210</v>
      </c>
      <c r="BA10" s="100">
        <f>'brm enricht FP 2024'!F16</f>
        <v>36</v>
      </c>
      <c r="BB10" t="s">
        <v>210</v>
      </c>
      <c r="BC10" s="100">
        <f>'brm enricht FP 2024'!M16</f>
        <v>20</v>
      </c>
      <c r="BD10" s="356" t="s">
        <v>178</v>
      </c>
      <c r="BE10" s="356" t="e">
        <f>BA28</f>
        <v>#REF!</v>
      </c>
      <c r="BF10" s="356" t="s">
        <v>178</v>
      </c>
      <c r="BG10" s="356" t="e">
        <f>BC28</f>
        <v>#REF!</v>
      </c>
      <c r="BL10" t="s">
        <v>189</v>
      </c>
    </row>
    <row r="11" spans="1:71" ht="18.75">
      <c r="A11">
        <v>10</v>
      </c>
      <c r="E11" s="38" t="s">
        <v>847</v>
      </c>
      <c r="F11" s="38" t="s">
        <v>24</v>
      </c>
      <c r="G11" t="s">
        <v>211</v>
      </c>
      <c r="H11" t="s">
        <v>50</v>
      </c>
      <c r="K11" t="s">
        <v>804</v>
      </c>
      <c r="L11" s="336">
        <f>'brm en plein 2024'!J5</f>
        <v>4973</v>
      </c>
      <c r="M11" s="336">
        <f>'brm en plein 2024'!K5</f>
        <v>4736</v>
      </c>
      <c r="N11" s="336">
        <f>'brm en plein 2024'!L5</f>
        <v>4499</v>
      </c>
      <c r="O11" s="5" t="s">
        <v>213</v>
      </c>
      <c r="P11" s="127">
        <f>L10</f>
        <v>3495</v>
      </c>
      <c r="Q11" s="367" t="str">
        <f>'brm en plein 2024'!T10</f>
        <v>CS1A4-10ha</v>
      </c>
      <c r="R11" s="367">
        <f>'brm en plein 2024'!U10</f>
        <v>2200</v>
      </c>
      <c r="S11" s="45"/>
      <c r="U11" s="45"/>
      <c r="V11" s="45"/>
      <c r="AA11" s="348" t="s">
        <v>1047</v>
      </c>
      <c r="AB11" s="46">
        <f>U$6</f>
        <v>63</v>
      </c>
      <c r="AC11" s="46">
        <f t="shared" si="1"/>
        <v>1</v>
      </c>
      <c r="AD11" s="46"/>
      <c r="AG11" s="283">
        <v>1.1116854797331965</v>
      </c>
      <c r="AH11" s="283">
        <v>1.0619325551232166</v>
      </c>
      <c r="AI11" s="283">
        <v>1.0064975598683463</v>
      </c>
      <c r="AJ11" s="286">
        <v>1.1850923732828045</v>
      </c>
      <c r="AK11" s="286">
        <v>1.1320314052872191</v>
      </c>
      <c r="AL11" s="286">
        <v>1.073131691092402</v>
      </c>
      <c r="AM11" t="s">
        <v>1070</v>
      </c>
      <c r="AN11" s="341">
        <f>AI10</f>
        <v>1.0064975598683463</v>
      </c>
      <c r="AO11" s="126" t="s">
        <v>1047</v>
      </c>
      <c r="AP11" s="47">
        <f>AG$6</f>
        <v>36</v>
      </c>
      <c r="AQ11">
        <f t="shared" si="2"/>
        <v>1</v>
      </c>
      <c r="AS11" t="s">
        <v>48</v>
      </c>
      <c r="AT11" s="363">
        <f>'brm regarnis'!J8</f>
        <v>1.6356770833333334</v>
      </c>
      <c r="AX11" s="37" t="s">
        <v>1026</v>
      </c>
      <c r="AY11" s="342">
        <f>'brm en plein 2024'!L13</f>
        <v>452</v>
      </c>
      <c r="AZ11" t="s">
        <v>1013</v>
      </c>
      <c r="BA11" s="100">
        <f>'brm enricht FP 2024'!G16</f>
        <v>34</v>
      </c>
      <c r="BB11" t="s">
        <v>1013</v>
      </c>
      <c r="BC11" s="100">
        <f>'brm enricht FP 2024'!N16</f>
        <v>19</v>
      </c>
      <c r="BD11" s="356" t="s">
        <v>1024</v>
      </c>
      <c r="BE11" s="356" t="e">
        <f>BA29</f>
        <v>#REF!</v>
      </c>
      <c r="BF11" s="356" t="s">
        <v>1024</v>
      </c>
      <c r="BG11" s="356" t="e">
        <f>BC29</f>
        <v>#REF!</v>
      </c>
      <c r="BL11" t="s">
        <v>197</v>
      </c>
    </row>
    <row r="12" spans="1:71" ht="18.75">
      <c r="A12">
        <v>11</v>
      </c>
      <c r="E12" s="38" t="s">
        <v>848</v>
      </c>
      <c r="F12" s="38" t="s">
        <v>25</v>
      </c>
      <c r="G12" t="s">
        <v>214</v>
      </c>
      <c r="H12" t="s">
        <v>49</v>
      </c>
      <c r="K12" t="s">
        <v>212</v>
      </c>
      <c r="L12" s="211">
        <f>'brm en plein 2024'!M5</f>
        <v>5235</v>
      </c>
      <c r="M12" s="211">
        <f>'brm en plein 2024'!N5</f>
        <v>4986</v>
      </c>
      <c r="N12" s="211">
        <f>'brm en plein 2024'!O5</f>
        <v>4737</v>
      </c>
      <c r="O12" s="5" t="s">
        <v>268</v>
      </c>
      <c r="P12" s="127">
        <f>M10</f>
        <v>3355</v>
      </c>
      <c r="Q12" s="367" t="str">
        <f>'brm en plein 2024'!T11</f>
        <v>CS2A4-10ha</v>
      </c>
      <c r="R12" s="367">
        <f>'brm en plein 2024'!U11</f>
        <v>4736</v>
      </c>
      <c r="S12" s="45"/>
      <c r="U12" s="45" t="str">
        <f>CONCATENATE(U2,V2,W2)</f>
        <v>&lt;4ha4-10ha&gt;10ha</v>
      </c>
      <c r="V12" s="45"/>
      <c r="AA12" s="348" t="s">
        <v>1048</v>
      </c>
      <c r="AB12" s="46">
        <f>U$7</f>
        <v>51</v>
      </c>
      <c r="AC12" s="46">
        <f t="shared" si="1"/>
        <v>1</v>
      </c>
      <c r="AD12" s="46"/>
      <c r="AG12" s="45"/>
      <c r="AH12" s="45"/>
      <c r="AM12" t="s">
        <v>1071</v>
      </c>
      <c r="AN12" s="341">
        <f>AI10</f>
        <v>1.0064975598683463</v>
      </c>
      <c r="AO12" s="126" t="s">
        <v>1048</v>
      </c>
      <c r="AP12" s="47">
        <f>AG$7</f>
        <v>29</v>
      </c>
      <c r="AQ12">
        <f t="shared" si="2"/>
        <v>1</v>
      </c>
      <c r="AS12" t="s">
        <v>49</v>
      </c>
      <c r="AT12" s="363">
        <f>'brm regarnis'!J9</f>
        <v>2.0656770833333336</v>
      </c>
      <c r="AX12" s="37" t="s">
        <v>1033</v>
      </c>
      <c r="AY12" s="342">
        <f>'brm en plein 2024'!M13</f>
        <v>504</v>
      </c>
      <c r="AZ12" s="48" t="s">
        <v>1014</v>
      </c>
      <c r="BA12" s="100">
        <f>'brm enricht FP 2024'!E17</f>
        <v>4380</v>
      </c>
      <c r="BB12" s="48" t="s">
        <v>1014</v>
      </c>
      <c r="BC12" s="100">
        <f>'brm enricht FP 2024'!L17</f>
        <v>4380</v>
      </c>
      <c r="BD12" s="356" t="s">
        <v>1031</v>
      </c>
      <c r="BE12" s="356" t="e">
        <f>BA39</f>
        <v>#REF!</v>
      </c>
      <c r="BF12" s="356" t="s">
        <v>1031</v>
      </c>
      <c r="BG12" s="356" t="e">
        <f>BC39</f>
        <v>#REF!</v>
      </c>
    </row>
    <row r="13" spans="1:71" ht="18.75">
      <c r="A13">
        <v>12</v>
      </c>
      <c r="E13" s="38" t="s">
        <v>849</v>
      </c>
      <c r="F13" s="38" t="s">
        <v>26</v>
      </c>
      <c r="G13" t="s">
        <v>218</v>
      </c>
      <c r="H13" t="s">
        <v>50</v>
      </c>
      <c r="K13" t="s">
        <v>215</v>
      </c>
      <c r="L13" s="211">
        <f>'brm en plein 2024'!M6</f>
        <v>5462</v>
      </c>
      <c r="M13" s="211">
        <f>'brm en plein 2024'!N6</f>
        <v>5202</v>
      </c>
      <c r="N13" s="211">
        <f>'brm en plein 2024'!O6</f>
        <v>4942</v>
      </c>
      <c r="O13" s="5" t="s">
        <v>242</v>
      </c>
      <c r="P13" s="127">
        <f>M3</f>
        <v>2200</v>
      </c>
      <c r="Q13" s="367" t="str">
        <f>'brm en plein 2024'!T12</f>
        <v>CS3A4-10ha</v>
      </c>
      <c r="R13" s="367">
        <f>'brm en plein 2024'!U12</f>
        <v>4952</v>
      </c>
      <c r="S13" s="45">
        <f>P30*'Demande_d''aide'!D20</f>
        <v>0</v>
      </c>
      <c r="T13" s="45"/>
      <c r="U13" s="45"/>
      <c r="V13" s="45"/>
      <c r="AA13" s="348" t="s">
        <v>1049</v>
      </c>
      <c r="AB13" s="46">
        <f>U$8</f>
        <v>59</v>
      </c>
      <c r="AC13" s="46">
        <f t="shared" si="1"/>
        <v>1</v>
      </c>
      <c r="AD13" s="46"/>
      <c r="AF13" s="45"/>
      <c r="AG13" s="45"/>
      <c r="AH13" s="45"/>
      <c r="AM13" t="s">
        <v>1072</v>
      </c>
      <c r="AN13" s="341">
        <f>AL10</f>
        <v>1.073131691092402</v>
      </c>
      <c r="AO13" s="126" t="s">
        <v>1049</v>
      </c>
      <c r="AP13" s="47">
        <f>AG$8</f>
        <v>33</v>
      </c>
      <c r="AQ13">
        <f t="shared" si="2"/>
        <v>1</v>
      </c>
      <c r="AS13" t="s">
        <v>50</v>
      </c>
      <c r="AT13" s="363">
        <f>'brm regarnis'!J10</f>
        <v>2.5856770833333336</v>
      </c>
      <c r="AX13" s="37" t="s">
        <v>221</v>
      </c>
      <c r="AY13" s="342">
        <f>'brm en plein 2024'!N13</f>
        <v>475</v>
      </c>
      <c r="AZ13" s="48" t="s">
        <v>222</v>
      </c>
      <c r="BA13" s="100">
        <f>'brm enricht FP 2024'!F17</f>
        <v>3070</v>
      </c>
      <c r="BB13" s="48" t="s">
        <v>222</v>
      </c>
      <c r="BC13" s="100">
        <f>'brm enricht FP 2024'!M17</f>
        <v>3070</v>
      </c>
      <c r="BD13" s="356" t="s">
        <v>194</v>
      </c>
      <c r="BE13" s="356" t="e">
        <f>BA40</f>
        <v>#REF!</v>
      </c>
      <c r="BF13" s="356" t="s">
        <v>194</v>
      </c>
      <c r="BG13" s="356" t="e">
        <f>BC40</f>
        <v>#REF!</v>
      </c>
    </row>
    <row r="14" spans="1:71" ht="18.75">
      <c r="A14">
        <v>13</v>
      </c>
      <c r="E14" s="38" t="s">
        <v>850</v>
      </c>
      <c r="F14" s="38" t="s">
        <v>217</v>
      </c>
      <c r="G14" t="s">
        <v>224</v>
      </c>
      <c r="H14" t="s">
        <v>50</v>
      </c>
      <c r="K14" t="s">
        <v>219</v>
      </c>
      <c r="L14" s="211">
        <f>'brm en plein 2024'!M7</f>
        <v>6203</v>
      </c>
      <c r="M14" s="211">
        <f>'brm en plein 2024'!N7</f>
        <v>5908</v>
      </c>
      <c r="N14" s="211">
        <f>'brm en plein 2024'!O7</f>
        <v>5613</v>
      </c>
      <c r="O14" s="5" t="s">
        <v>246</v>
      </c>
      <c r="P14" s="332">
        <f>M11</f>
        <v>4736</v>
      </c>
      <c r="Q14" s="367" t="str">
        <f>'brm en plein 2024'!T13</f>
        <v>CS4A4-10ha</v>
      </c>
      <c r="R14" s="367">
        <f>'brm en plein 2024'!U13</f>
        <v>5658</v>
      </c>
      <c r="S14" s="45"/>
      <c r="T14" s="45"/>
      <c r="U14" s="45"/>
      <c r="V14" s="45"/>
      <c r="AA14" s="348" t="s">
        <v>1050</v>
      </c>
      <c r="AB14" s="46">
        <f>U$9</f>
        <v>70</v>
      </c>
      <c r="AC14" s="46">
        <f t="shared" si="1"/>
        <v>1</v>
      </c>
      <c r="AD14" s="46"/>
      <c r="AF14" s="45"/>
      <c r="AG14" s="45"/>
      <c r="AH14" s="45"/>
      <c r="AM14" t="s">
        <v>160</v>
      </c>
      <c r="AO14" s="126" t="s">
        <v>1050</v>
      </c>
      <c r="AP14" s="47">
        <f>AG$9</f>
        <v>39</v>
      </c>
      <c r="AQ14">
        <f t="shared" si="2"/>
        <v>1</v>
      </c>
      <c r="AS14" t="s">
        <v>51</v>
      </c>
      <c r="AT14" s="363">
        <f>'brm regarnis'!J11</f>
        <v>9.9</v>
      </c>
      <c r="AX14" s="37" t="s">
        <v>1034</v>
      </c>
      <c r="AY14" s="342">
        <f>'brm en plein 2024'!O13</f>
        <v>452</v>
      </c>
      <c r="AZ14" s="48" t="s">
        <v>1015</v>
      </c>
      <c r="BA14" s="100">
        <f>'brm enricht FP 2024'!G17</f>
        <v>2020</v>
      </c>
      <c r="BB14" s="48" t="s">
        <v>1015</v>
      </c>
      <c r="BC14" s="100">
        <f>'brm enricht FP 2024'!N17</f>
        <v>2020</v>
      </c>
      <c r="BD14" s="356" t="s">
        <v>1032</v>
      </c>
      <c r="BE14" s="356" t="e">
        <f>BA41</f>
        <v>#REF!</v>
      </c>
      <c r="BF14" s="356" t="s">
        <v>1032</v>
      </c>
      <c r="BG14" s="356" t="e">
        <f>BC41</f>
        <v>#REF!</v>
      </c>
    </row>
    <row r="15" spans="1:71" ht="18.75">
      <c r="A15">
        <v>14</v>
      </c>
      <c r="E15" s="38" t="s">
        <v>851</v>
      </c>
      <c r="F15" s="38" t="s">
        <v>223</v>
      </c>
      <c r="G15" t="s">
        <v>228</v>
      </c>
      <c r="H15" t="s">
        <v>50</v>
      </c>
      <c r="K15" t="s">
        <v>225</v>
      </c>
      <c r="L15" s="211">
        <f>'brm en plein 2024'!M8</f>
        <v>5271</v>
      </c>
      <c r="M15" s="211">
        <f>'brm en plein 2024'!N8</f>
        <v>5020</v>
      </c>
      <c r="N15" s="211">
        <f>'brm en plein 2024'!O8</f>
        <v>4769</v>
      </c>
      <c r="O15" s="5" t="s">
        <v>251</v>
      </c>
      <c r="P15" s="127">
        <f>M5</f>
        <v>4952</v>
      </c>
      <c r="Q15" s="367" t="str">
        <f>'brm en plein 2024'!T14</f>
        <v>CS5A4-10ha</v>
      </c>
      <c r="R15" s="367">
        <f>'brm en plein 2024'!U14</f>
        <v>4770</v>
      </c>
      <c r="S15" s="45"/>
      <c r="T15" s="45"/>
      <c r="U15" s="45"/>
      <c r="V15" s="45"/>
      <c r="AA15" s="349" t="s">
        <v>1051</v>
      </c>
      <c r="AB15" s="46">
        <f>U$4</f>
        <v>51</v>
      </c>
      <c r="AC15" s="46">
        <f t="shared" si="1"/>
        <v>1</v>
      </c>
      <c r="AD15" s="46"/>
      <c r="AF15" s="45"/>
      <c r="AG15" s="45"/>
      <c r="AH15" s="45"/>
      <c r="AO15" s="126" t="s">
        <v>1051</v>
      </c>
      <c r="AP15" s="47">
        <f>AG$4</f>
        <v>29</v>
      </c>
      <c r="AQ15">
        <f t="shared" si="2"/>
        <v>1</v>
      </c>
      <c r="AX15" s="37" t="s">
        <v>1027</v>
      </c>
      <c r="AY15" s="342">
        <f>'brm en plein 2024'!J14</f>
        <v>3003</v>
      </c>
      <c r="AZ15" t="s">
        <v>1016</v>
      </c>
      <c r="BA15" s="100" t="e">
        <f>'brm enricht FP 2024'!#REF!</f>
        <v>#REF!</v>
      </c>
      <c r="BB15" t="s">
        <v>1016</v>
      </c>
      <c r="BC15" s="100" t="e">
        <f>'brm enricht FP 2024'!#REF!</f>
        <v>#REF!</v>
      </c>
    </row>
    <row r="16" spans="1:71" ht="18.75">
      <c r="A16">
        <v>15</v>
      </c>
      <c r="E16" s="38" t="s">
        <v>852</v>
      </c>
      <c r="F16" s="38" t="s">
        <v>227</v>
      </c>
      <c r="G16" t="s">
        <v>232</v>
      </c>
      <c r="H16" t="s">
        <v>49</v>
      </c>
      <c r="K16" t="s">
        <v>229</v>
      </c>
      <c r="L16" s="211">
        <f>'brm en plein 2024'!M9</f>
        <v>5921</v>
      </c>
      <c r="M16" s="211">
        <f>'brm en plein 2024'!N9</f>
        <v>5639</v>
      </c>
      <c r="N16" s="211">
        <f>'brm en plein 2024'!O9</f>
        <v>5357</v>
      </c>
      <c r="O16" s="5" t="s">
        <v>254</v>
      </c>
      <c r="P16" s="127">
        <f>M6</f>
        <v>5658</v>
      </c>
      <c r="Q16" s="367" t="str">
        <f>'brm en plein 2024'!T15</f>
        <v>CS6A4-10ha</v>
      </c>
      <c r="R16" s="367">
        <f>'brm en plein 2024'!U15</f>
        <v>5389</v>
      </c>
      <c r="S16" s="45"/>
      <c r="T16" s="45"/>
      <c r="U16" s="45"/>
      <c r="V16" s="45"/>
      <c r="AA16" s="349" t="s">
        <v>1052</v>
      </c>
      <c r="AB16" s="46">
        <f>U$5</f>
        <v>54</v>
      </c>
      <c r="AC16" s="46">
        <f t="shared" si="1"/>
        <v>1</v>
      </c>
      <c r="AD16" s="46"/>
      <c r="AF16" s="45"/>
      <c r="AG16" s="45"/>
      <c r="AH16" s="45"/>
      <c r="AO16" s="126" t="s">
        <v>1052</v>
      </c>
      <c r="AP16" s="47">
        <f>AG$5</f>
        <v>30</v>
      </c>
      <c r="AQ16">
        <f t="shared" si="2"/>
        <v>1</v>
      </c>
      <c r="AX16" s="37" t="s">
        <v>235</v>
      </c>
      <c r="AY16" s="342">
        <f>'brm en plein 2024'!K14</f>
        <v>2856</v>
      </c>
      <c r="AZ16" t="s">
        <v>196</v>
      </c>
      <c r="BA16" s="100" t="e">
        <f>'brm enricht FP 2024'!#REF!</f>
        <v>#REF!</v>
      </c>
      <c r="BB16" t="s">
        <v>196</v>
      </c>
      <c r="BC16" s="100" t="e">
        <f>'brm enricht FP 2024'!#REF!</f>
        <v>#REF!</v>
      </c>
    </row>
    <row r="17" spans="1:55" ht="18.75">
      <c r="A17">
        <v>16</v>
      </c>
      <c r="E17" s="38" t="s">
        <v>853</v>
      </c>
      <c r="F17" s="38" t="s">
        <v>231</v>
      </c>
      <c r="G17" t="s">
        <v>237</v>
      </c>
      <c r="H17" t="s">
        <v>50</v>
      </c>
      <c r="K17" t="s">
        <v>233</v>
      </c>
      <c r="L17" s="211">
        <f>'brm en plein 2024'!M10</f>
        <v>6707</v>
      </c>
      <c r="M17" s="211">
        <f>'brm en plein 2024'!N10</f>
        <v>6388</v>
      </c>
      <c r="N17" s="211">
        <f>'brm en plein 2024'!O10</f>
        <v>6069</v>
      </c>
      <c r="O17" s="5" t="s">
        <v>256</v>
      </c>
      <c r="P17" s="127">
        <f>M7</f>
        <v>4770</v>
      </c>
      <c r="Q17" s="367" t="str">
        <f>'brm en plein 2024'!T16</f>
        <v>CS7A4-10ha</v>
      </c>
      <c r="R17" s="367">
        <f>'brm en plein 2024'!U16</f>
        <v>6138</v>
      </c>
      <c r="S17" s="45"/>
      <c r="T17" s="45"/>
      <c r="U17" s="45"/>
      <c r="V17" s="45"/>
      <c r="AA17" s="349" t="s">
        <v>1053</v>
      </c>
      <c r="AB17" s="46">
        <f>U$6</f>
        <v>63</v>
      </c>
      <c r="AC17" s="46">
        <f t="shared" si="1"/>
        <v>1</v>
      </c>
      <c r="AF17" s="45"/>
      <c r="AG17" s="45"/>
      <c r="AH17" s="45"/>
      <c r="AO17" s="126" t="s">
        <v>1053</v>
      </c>
      <c r="AP17" s="47">
        <f>AG$6</f>
        <v>36</v>
      </c>
      <c r="AQ17">
        <f t="shared" si="2"/>
        <v>1</v>
      </c>
      <c r="AX17" s="37" t="s">
        <v>1028</v>
      </c>
      <c r="AY17" s="342">
        <f>'brm en plein 2024'!L14</f>
        <v>2693</v>
      </c>
      <c r="AZ17" t="s">
        <v>1017</v>
      </c>
      <c r="BA17" s="100" t="e">
        <f>'brm enricht FP 2024'!#REF!</f>
        <v>#REF!</v>
      </c>
      <c r="BB17" t="s">
        <v>1017</v>
      </c>
      <c r="BC17" s="100" t="e">
        <f>'brm enricht FP 2024'!#REF!</f>
        <v>#REF!</v>
      </c>
    </row>
    <row r="18" spans="1:55" ht="18.75">
      <c r="A18">
        <v>17</v>
      </c>
      <c r="E18" s="38" t="s">
        <v>854</v>
      </c>
      <c r="F18" s="38" t="s">
        <v>236</v>
      </c>
      <c r="G18" t="s">
        <v>241</v>
      </c>
      <c r="H18" t="s">
        <v>49</v>
      </c>
      <c r="K18" t="s">
        <v>238</v>
      </c>
      <c r="L18" s="208">
        <f>'brm en plein 2024'!P11</f>
        <v>5481</v>
      </c>
      <c r="M18" s="208">
        <f>'brm en plein 2024'!Q11</f>
        <v>5220</v>
      </c>
      <c r="N18" s="208">
        <f>'brm en plein 2024'!R11</f>
        <v>4959</v>
      </c>
      <c r="O18" s="5" t="s">
        <v>260</v>
      </c>
      <c r="P18" s="127">
        <f>M8</f>
        <v>5389</v>
      </c>
      <c r="Q18" s="367" t="str">
        <f>'brm en plein 2024'!T17</f>
        <v>CS8A4-10ha</v>
      </c>
      <c r="R18" s="367">
        <f>'brm en plein 2024'!U17</f>
        <v>5220</v>
      </c>
      <c r="S18" s="45"/>
      <c r="V18" s="45"/>
      <c r="AA18" s="349" t="s">
        <v>1054</v>
      </c>
      <c r="AB18" s="46">
        <f>U$7</f>
        <v>51</v>
      </c>
      <c r="AC18" s="46">
        <f t="shared" si="1"/>
        <v>1</v>
      </c>
      <c r="AD18" s="46"/>
      <c r="AF18" s="45"/>
      <c r="AG18" s="45"/>
      <c r="AH18" s="45"/>
      <c r="AO18" s="126" t="s">
        <v>1054</v>
      </c>
      <c r="AP18" s="47">
        <f>AG$7</f>
        <v>29</v>
      </c>
      <c r="AQ18">
        <f t="shared" si="2"/>
        <v>1</v>
      </c>
      <c r="AX18" s="37" t="s">
        <v>1035</v>
      </c>
      <c r="AY18" s="342">
        <f>'brm en plein 2024'!M14</f>
        <v>3003</v>
      </c>
      <c r="AZ18" t="s">
        <v>243</v>
      </c>
      <c r="BA18" s="100">
        <f>'brm enricht FP 2024'!E15</f>
        <v>6</v>
      </c>
      <c r="BB18" t="s">
        <v>243</v>
      </c>
      <c r="BC18" s="100">
        <f>'brm enricht FP 2024'!L15</f>
        <v>4</v>
      </c>
    </row>
    <row r="19" spans="1:55">
      <c r="A19">
        <v>18</v>
      </c>
      <c r="E19" s="38" t="s">
        <v>855</v>
      </c>
      <c r="F19" s="38" t="s">
        <v>240</v>
      </c>
      <c r="G19" t="s">
        <v>245</v>
      </c>
      <c r="H19" t="s">
        <v>49</v>
      </c>
      <c r="O19" s="5" t="s">
        <v>262</v>
      </c>
      <c r="P19" s="332">
        <f>M9</f>
        <v>6138</v>
      </c>
      <c r="Q19" s="367" t="str">
        <f>'brm en plein 2024'!T18</f>
        <v>CS1A&gt;10ha</v>
      </c>
      <c r="R19" s="367">
        <f>'brm en plein 2024'!U18</f>
        <v>2090</v>
      </c>
      <c r="S19" s="45"/>
      <c r="V19" s="45"/>
      <c r="AA19" s="349" t="s">
        <v>1055</v>
      </c>
      <c r="AB19" s="46">
        <f>U$8</f>
        <v>59</v>
      </c>
      <c r="AC19" s="46">
        <f t="shared" si="1"/>
        <v>1</v>
      </c>
      <c r="AD19" s="46"/>
      <c r="AF19" s="45"/>
      <c r="AG19" s="45"/>
      <c r="AH19" s="45"/>
      <c r="AO19" s="126" t="s">
        <v>1055</v>
      </c>
      <c r="AP19" s="47">
        <f>AG$8</f>
        <v>33</v>
      </c>
      <c r="AQ19">
        <f t="shared" si="2"/>
        <v>1</v>
      </c>
      <c r="AX19" s="37" t="s">
        <v>247</v>
      </c>
      <c r="AY19" s="342">
        <f>'brm en plein 2024'!N14</f>
        <v>2856</v>
      </c>
      <c r="AZ19" t="s">
        <v>248</v>
      </c>
      <c r="BA19" s="100">
        <f>'brm enricht FP 2024'!F15</f>
        <v>6</v>
      </c>
      <c r="BB19" t="s">
        <v>248</v>
      </c>
      <c r="BC19" s="100">
        <f>'brm enricht FP 2024'!M15</f>
        <v>3</v>
      </c>
    </row>
    <row r="20" spans="1:55">
      <c r="A20">
        <v>19</v>
      </c>
      <c r="E20" s="38" t="s">
        <v>856</v>
      </c>
      <c r="F20" s="38" t="s">
        <v>244</v>
      </c>
      <c r="G20" t="s">
        <v>250</v>
      </c>
      <c r="H20" t="s">
        <v>34</v>
      </c>
      <c r="O20" s="5" t="s">
        <v>264</v>
      </c>
      <c r="P20" s="127">
        <f>M18</f>
        <v>5220</v>
      </c>
      <c r="Q20" s="367" t="str">
        <f>'brm en plein 2024'!T19</f>
        <v>CS2A&gt;10ha</v>
      </c>
      <c r="R20" s="367">
        <f>'brm en plein 2024'!U19</f>
        <v>4499</v>
      </c>
      <c r="S20" s="45"/>
      <c r="V20" s="45"/>
      <c r="AA20" s="349" t="s">
        <v>1056</v>
      </c>
      <c r="AB20" s="46">
        <f>U$9</f>
        <v>70</v>
      </c>
      <c r="AC20" s="46">
        <f t="shared" si="1"/>
        <v>1</v>
      </c>
      <c r="AD20" s="46"/>
      <c r="AF20" s="45"/>
      <c r="AG20" s="45"/>
      <c r="AH20" s="45"/>
      <c r="AO20" s="126" t="s">
        <v>1056</v>
      </c>
      <c r="AP20" s="47">
        <f>AG$9</f>
        <v>39</v>
      </c>
      <c r="AQ20">
        <f t="shared" si="2"/>
        <v>1</v>
      </c>
      <c r="AX20" s="37" t="s">
        <v>1036</v>
      </c>
      <c r="AY20" s="342">
        <f>'brm en plein 2024'!O14</f>
        <v>2693</v>
      </c>
      <c r="AZ20" t="s">
        <v>1018</v>
      </c>
      <c r="BA20" s="100">
        <f>'brm enricht FP 2024'!G15</f>
        <v>5</v>
      </c>
      <c r="BB20" t="s">
        <v>1018</v>
      </c>
      <c r="BC20" s="100">
        <f>'brm enricht FP 2024'!N15</f>
        <v>3</v>
      </c>
    </row>
    <row r="21" spans="1:55">
      <c r="A21">
        <v>20</v>
      </c>
      <c r="E21" s="38" t="s">
        <v>857</v>
      </c>
      <c r="F21" s="38" t="s">
        <v>249</v>
      </c>
      <c r="G21" t="s">
        <v>253</v>
      </c>
      <c r="H21" t="s">
        <v>34</v>
      </c>
      <c r="O21" s="5" t="s">
        <v>312</v>
      </c>
      <c r="P21" s="127">
        <f>N10</f>
        <v>3215</v>
      </c>
      <c r="Q21" s="367" t="str">
        <f>'brm en plein 2024'!T20</f>
        <v>CS3A&gt;10ha</v>
      </c>
      <c r="R21" s="367">
        <f>'brm en plein 2024'!U20</f>
        <v>4704</v>
      </c>
      <c r="S21" s="45"/>
      <c r="V21" s="45"/>
      <c r="AA21" s="350" t="s">
        <v>271</v>
      </c>
      <c r="AB21" s="339">
        <f>V$4</f>
        <v>48</v>
      </c>
      <c r="AC21" s="46">
        <f t="shared" si="1"/>
        <v>1</v>
      </c>
      <c r="AD21" s="46"/>
      <c r="AF21" s="45"/>
      <c r="AG21" s="45"/>
      <c r="AH21" s="45"/>
      <c r="AO21" s="344" t="s">
        <v>271</v>
      </c>
      <c r="AP21" s="47">
        <f>AH$4</f>
        <v>27</v>
      </c>
      <c r="AQ21">
        <f t="shared" si="2"/>
        <v>1</v>
      </c>
      <c r="AX21" s="37" t="s">
        <v>1075</v>
      </c>
      <c r="AY21" s="342">
        <f>'brm en plein 2024'!P14</f>
        <v>238</v>
      </c>
      <c r="AZ21" t="s">
        <v>1019</v>
      </c>
      <c r="BA21" s="100">
        <f>'brm enricht FP 2024'!E16</f>
        <v>38</v>
      </c>
      <c r="BB21" t="s">
        <v>1019</v>
      </c>
      <c r="BC21" s="100">
        <f>'brm enricht FP 2024'!L16</f>
        <v>21</v>
      </c>
    </row>
    <row r="22" spans="1:55">
      <c r="A22">
        <v>21</v>
      </c>
      <c r="F22" s="38" t="s">
        <v>252</v>
      </c>
      <c r="G22" t="s">
        <v>255</v>
      </c>
      <c r="H22" t="s">
        <v>34</v>
      </c>
      <c r="O22" s="5" t="s">
        <v>293</v>
      </c>
      <c r="P22" s="332">
        <f>N11</f>
        <v>4499</v>
      </c>
      <c r="Q22" s="367" t="str">
        <f>'brm en plein 2024'!T21</f>
        <v>CS4A&gt;10ha</v>
      </c>
      <c r="R22" s="367">
        <f>'brm en plein 2024'!U21</f>
        <v>5375</v>
      </c>
      <c r="S22" s="45"/>
      <c r="V22" s="45"/>
      <c r="AA22" s="350" t="s">
        <v>274</v>
      </c>
      <c r="AB22" s="339">
        <f>V$5</f>
        <v>52</v>
      </c>
      <c r="AC22" s="46">
        <f t="shared" si="1"/>
        <v>1</v>
      </c>
      <c r="AD22" s="46"/>
      <c r="AF22" s="45"/>
      <c r="AG22" s="45"/>
      <c r="AH22" s="45"/>
      <c r="AO22" s="344" t="s">
        <v>274</v>
      </c>
      <c r="AP22" s="47">
        <f>AH$5</f>
        <v>29</v>
      </c>
      <c r="AQ22">
        <f t="shared" si="2"/>
        <v>1</v>
      </c>
      <c r="AX22" s="37" t="s">
        <v>257</v>
      </c>
      <c r="AY22" s="342">
        <f>'brm en plein 2024'!Q14</f>
        <v>226</v>
      </c>
      <c r="AZ22" t="s">
        <v>258</v>
      </c>
      <c r="BA22" s="100">
        <f>'brm enricht FP 2024'!F16</f>
        <v>36</v>
      </c>
      <c r="BB22" t="s">
        <v>258</v>
      </c>
      <c r="BC22" s="100">
        <f>'brm enricht FP 2024'!M16</f>
        <v>20</v>
      </c>
    </row>
    <row r="23" spans="1:55">
      <c r="A23">
        <v>22</v>
      </c>
      <c r="G23" t="s">
        <v>259</v>
      </c>
      <c r="H23" t="s">
        <v>49</v>
      </c>
      <c r="O23" s="49" t="s">
        <v>296</v>
      </c>
      <c r="P23" s="127">
        <f>N5</f>
        <v>4704</v>
      </c>
      <c r="Q23" s="367" t="str">
        <f>'brm en plein 2024'!T22</f>
        <v>CS5A&gt;10ha</v>
      </c>
      <c r="R23" s="367">
        <f>'brm en plein 2024'!U22</f>
        <v>4532</v>
      </c>
      <c r="S23" s="45"/>
      <c r="V23" s="45"/>
      <c r="AA23" s="350" t="s">
        <v>278</v>
      </c>
      <c r="AB23" s="339">
        <f>V$6</f>
        <v>60</v>
      </c>
      <c r="AC23" s="46">
        <f t="shared" si="1"/>
        <v>1</v>
      </c>
      <c r="AD23" s="46"/>
      <c r="AF23" s="45"/>
      <c r="AG23" s="45"/>
      <c r="AH23" s="45"/>
      <c r="AO23" s="344" t="s">
        <v>278</v>
      </c>
      <c r="AP23" s="47">
        <f>AH$6</f>
        <v>34</v>
      </c>
      <c r="AQ23">
        <f t="shared" si="2"/>
        <v>1</v>
      </c>
      <c r="AX23" s="37" t="s">
        <v>1073</v>
      </c>
      <c r="AY23" s="342">
        <f>'brm en plein 2024'!R14</f>
        <v>213</v>
      </c>
      <c r="AZ23" t="s">
        <v>1020</v>
      </c>
      <c r="BA23" s="100">
        <f>'brm enricht FP 2024'!G16</f>
        <v>34</v>
      </c>
      <c r="BB23" t="s">
        <v>1020</v>
      </c>
      <c r="BC23" s="100">
        <f>'brm enricht FP 2024'!N16</f>
        <v>19</v>
      </c>
    </row>
    <row r="24" spans="1:55">
      <c r="A24">
        <v>23</v>
      </c>
      <c r="G24" t="s">
        <v>261</v>
      </c>
      <c r="H24" t="s">
        <v>49</v>
      </c>
      <c r="O24" s="5" t="s">
        <v>299</v>
      </c>
      <c r="P24" s="127">
        <f>N6</f>
        <v>5375</v>
      </c>
      <c r="Q24" s="367" t="str">
        <f>'brm en plein 2024'!T23</f>
        <v>CS6A&gt;10ha</v>
      </c>
      <c r="R24" s="367">
        <f>'brm en plein 2024'!U23</f>
        <v>5120</v>
      </c>
      <c r="S24" s="45"/>
      <c r="V24" s="45"/>
      <c r="AA24" s="350" t="s">
        <v>281</v>
      </c>
      <c r="AB24" s="339">
        <f>V$7</f>
        <v>49</v>
      </c>
      <c r="AC24" s="46">
        <f t="shared" si="1"/>
        <v>1</v>
      </c>
      <c r="AD24" s="46"/>
      <c r="AF24" s="45"/>
      <c r="AG24" s="45"/>
      <c r="AH24" s="45"/>
      <c r="AO24" s="344" t="s">
        <v>281</v>
      </c>
      <c r="AP24" s="47">
        <f>AH$7</f>
        <v>28</v>
      </c>
      <c r="AQ24">
        <f t="shared" si="2"/>
        <v>1</v>
      </c>
      <c r="AX24" s="37" t="s">
        <v>1029</v>
      </c>
      <c r="AY24" s="342">
        <f>'brm en plein 2024'!J15</f>
        <v>4380</v>
      </c>
      <c r="AZ24" s="48" t="s">
        <v>1021</v>
      </c>
      <c r="BA24" s="100">
        <f>'brm enricht FP 2024'!E17</f>
        <v>4380</v>
      </c>
      <c r="BB24" s="48" t="s">
        <v>1021</v>
      </c>
      <c r="BC24" s="100">
        <f>'brm enricht FP 2024'!L17</f>
        <v>4380</v>
      </c>
    </row>
    <row r="25" spans="1:55">
      <c r="G25" t="s">
        <v>263</v>
      </c>
      <c r="H25" t="s">
        <v>49</v>
      </c>
      <c r="O25" s="5" t="s">
        <v>302</v>
      </c>
      <c r="P25" s="127">
        <f>N7</f>
        <v>4532</v>
      </c>
      <c r="Q25" s="367" t="str">
        <f>'brm en plein 2024'!T24</f>
        <v>CS7A&gt;10ha</v>
      </c>
      <c r="R25" s="367">
        <f>'brm en plein 2024'!U24</f>
        <v>5831</v>
      </c>
      <c r="S25" s="45"/>
      <c r="V25" s="45"/>
      <c r="AA25" s="350" t="s">
        <v>284</v>
      </c>
      <c r="AB25" s="339">
        <f>V$8</f>
        <v>57</v>
      </c>
      <c r="AC25" s="46">
        <f t="shared" si="1"/>
        <v>1</v>
      </c>
      <c r="AD25" s="46"/>
      <c r="AF25" s="45"/>
      <c r="AG25" s="45"/>
      <c r="AH25" s="45"/>
      <c r="AO25" s="344" t="s">
        <v>284</v>
      </c>
      <c r="AP25" s="47">
        <f>AH$8</f>
        <v>32</v>
      </c>
      <c r="AQ25">
        <f t="shared" si="2"/>
        <v>1</v>
      </c>
      <c r="AX25" s="37" t="s">
        <v>265</v>
      </c>
      <c r="AY25" s="342">
        <f>'brm en plein 2024'!K15</f>
        <v>3070</v>
      </c>
      <c r="AZ25" s="48" t="s">
        <v>266</v>
      </c>
      <c r="BA25" s="100">
        <f>'brm enricht FP 2024'!F17</f>
        <v>3070</v>
      </c>
      <c r="BB25" s="48" t="s">
        <v>266</v>
      </c>
      <c r="BC25" s="100">
        <f>'brm enricht FP 2024'!M17</f>
        <v>3070</v>
      </c>
    </row>
    <row r="26" spans="1:55">
      <c r="G26" t="s">
        <v>267</v>
      </c>
      <c r="H26" t="s">
        <v>49</v>
      </c>
      <c r="O26" s="5" t="s">
        <v>305</v>
      </c>
      <c r="P26" s="127">
        <f>N8</f>
        <v>5120</v>
      </c>
      <c r="Q26" s="367" t="str">
        <f>'brm en plein 2024'!T25</f>
        <v>CS8A&gt;10ha</v>
      </c>
      <c r="R26" s="367">
        <f>'brm en plein 2024'!U25</f>
        <v>4959</v>
      </c>
      <c r="S26" s="45"/>
      <c r="V26" s="45"/>
      <c r="AA26" s="350" t="s">
        <v>288</v>
      </c>
      <c r="AB26" s="339">
        <f>V$9</f>
        <v>66</v>
      </c>
      <c r="AC26" s="46">
        <f t="shared" si="1"/>
        <v>1</v>
      </c>
      <c r="AD26" s="46"/>
      <c r="AF26" s="45"/>
      <c r="AG26" s="45"/>
      <c r="AH26" s="45"/>
      <c r="AO26" s="344" t="s">
        <v>288</v>
      </c>
      <c r="AP26" s="47">
        <f>AH$9</f>
        <v>37</v>
      </c>
      <c r="AQ26">
        <f t="shared" si="2"/>
        <v>1</v>
      </c>
      <c r="AX26" s="37" t="s">
        <v>1030</v>
      </c>
      <c r="AY26" s="342">
        <f>'brm en plein 2024'!L15</f>
        <v>2020</v>
      </c>
      <c r="AZ26" s="48" t="s">
        <v>1022</v>
      </c>
      <c r="BA26" s="100">
        <f>'brm enricht FP 2024'!G17</f>
        <v>2020</v>
      </c>
      <c r="BB26" s="48" t="s">
        <v>1022</v>
      </c>
      <c r="BC26" s="100">
        <f>'brm enricht FP 2024'!N17</f>
        <v>2020</v>
      </c>
    </row>
    <row r="27" spans="1:55">
      <c r="G27" t="s">
        <v>269</v>
      </c>
      <c r="H27" t="s">
        <v>49</v>
      </c>
      <c r="O27" s="5" t="s">
        <v>308</v>
      </c>
      <c r="P27" s="332">
        <f>N9</f>
        <v>5831</v>
      </c>
      <c r="Q27" s="367" t="str">
        <f>'brm en plein 2024'!T26</f>
        <v>CS1B&lt;4ha</v>
      </c>
      <c r="R27" s="367">
        <f>'brm en plein 2024'!U26</f>
        <v>3495</v>
      </c>
      <c r="S27" s="45"/>
      <c r="V27" s="45"/>
      <c r="AA27" s="351" t="s">
        <v>291</v>
      </c>
      <c r="AB27" s="339">
        <f>V$4</f>
        <v>48</v>
      </c>
      <c r="AC27" s="46">
        <f t="shared" si="1"/>
        <v>1</v>
      </c>
      <c r="AD27" s="46"/>
      <c r="AF27" s="45"/>
      <c r="AG27" s="45"/>
      <c r="AH27" s="45"/>
      <c r="AO27" s="344" t="s">
        <v>291</v>
      </c>
      <c r="AP27" s="47">
        <f>AH$4</f>
        <v>27</v>
      </c>
      <c r="AQ27">
        <f t="shared" si="2"/>
        <v>1</v>
      </c>
      <c r="AX27" s="37" t="s">
        <v>1037</v>
      </c>
      <c r="AY27" s="342">
        <f>'brm en plein 2024'!M15</f>
        <v>4380</v>
      </c>
      <c r="AZ27" t="s">
        <v>1023</v>
      </c>
      <c r="BA27" t="e">
        <f>'brm enricht FP 2024'!#REF!</f>
        <v>#REF!</v>
      </c>
      <c r="BB27" t="s">
        <v>1023</v>
      </c>
      <c r="BC27" t="e">
        <f>'brm enricht FP 2024'!#REF!</f>
        <v>#REF!</v>
      </c>
    </row>
    <row r="28" spans="1:55">
      <c r="G28" t="s">
        <v>272</v>
      </c>
      <c r="H28" t="s">
        <v>34</v>
      </c>
      <c r="O28" s="5" t="s">
        <v>310</v>
      </c>
      <c r="P28" s="127">
        <f>N18</f>
        <v>4959</v>
      </c>
      <c r="Q28" s="367" t="str">
        <f>'brm en plein 2024'!T27</f>
        <v>CS2B&lt;4ha</v>
      </c>
      <c r="R28" s="367">
        <f>'brm en plein 2024'!U27</f>
        <v>4973</v>
      </c>
      <c r="S28" s="45"/>
      <c r="V28" s="45"/>
      <c r="AA28" s="351" t="s">
        <v>294</v>
      </c>
      <c r="AB28" s="339">
        <f>V$5</f>
        <v>52</v>
      </c>
      <c r="AC28" s="46">
        <f t="shared" si="1"/>
        <v>1</v>
      </c>
      <c r="AD28" s="46"/>
      <c r="AF28" s="45"/>
      <c r="AG28" s="45"/>
      <c r="AH28" s="45"/>
      <c r="AO28" s="344" t="s">
        <v>294</v>
      </c>
      <c r="AP28" s="47">
        <f>AH$5</f>
        <v>29</v>
      </c>
      <c r="AQ28">
        <f t="shared" si="2"/>
        <v>1</v>
      </c>
      <c r="AX28" s="37" t="s">
        <v>275</v>
      </c>
      <c r="AY28" s="342">
        <f>'brm en plein 2024'!N15</f>
        <v>3070</v>
      </c>
      <c r="AZ28" t="s">
        <v>178</v>
      </c>
      <c r="BA28" t="e">
        <f>'brm enricht FP 2024'!#REF!</f>
        <v>#REF!</v>
      </c>
      <c r="BB28" t="s">
        <v>178</v>
      </c>
      <c r="BC28" t="e">
        <f>'brm enricht FP 2024'!#REF!</f>
        <v>#REF!</v>
      </c>
    </row>
    <row r="29" spans="1:55">
      <c r="G29" t="s">
        <v>276</v>
      </c>
      <c r="H29" t="s">
        <v>34</v>
      </c>
      <c r="O29" s="5" t="s">
        <v>216</v>
      </c>
      <c r="P29" s="127">
        <f t="shared" ref="P29:P34" si="3">L12</f>
        <v>5235</v>
      </c>
      <c r="Q29" s="367" t="str">
        <f>'brm en plein 2024'!T28</f>
        <v>CS3B&lt;4ha</v>
      </c>
      <c r="R29" s="367">
        <f>'brm en plein 2024'!U28</f>
        <v>5200</v>
      </c>
      <c r="S29" s="45"/>
      <c r="V29" s="45"/>
      <c r="AA29" s="351" t="s">
        <v>297</v>
      </c>
      <c r="AB29" s="339">
        <f>V$6</f>
        <v>60</v>
      </c>
      <c r="AC29" s="46">
        <f t="shared" si="1"/>
        <v>1</v>
      </c>
      <c r="AD29" s="46"/>
      <c r="AF29" s="45"/>
      <c r="AG29" s="45"/>
      <c r="AH29" s="45"/>
      <c r="AO29" s="344" t="s">
        <v>297</v>
      </c>
      <c r="AP29" s="47">
        <f>AH$6</f>
        <v>34</v>
      </c>
      <c r="AQ29">
        <f t="shared" si="2"/>
        <v>1</v>
      </c>
      <c r="AX29" s="37" t="s">
        <v>1038</v>
      </c>
      <c r="AY29" s="342">
        <f>'brm en plein 2024'!O15</f>
        <v>2020</v>
      </c>
      <c r="AZ29" t="s">
        <v>1024</v>
      </c>
      <c r="BA29" t="e">
        <f>'brm enricht FP 2024'!#REF!</f>
        <v>#REF!</v>
      </c>
      <c r="BB29" t="s">
        <v>1024</v>
      </c>
      <c r="BC29" t="e">
        <f>'brm enricht FP 2024'!#REF!</f>
        <v>#REF!</v>
      </c>
    </row>
    <row r="30" spans="1:55">
      <c r="G30" t="s">
        <v>279</v>
      </c>
      <c r="H30" t="s">
        <v>47</v>
      </c>
      <c r="O30" s="126" t="s">
        <v>220</v>
      </c>
      <c r="P30" s="127">
        <f t="shared" si="3"/>
        <v>5462</v>
      </c>
      <c r="Q30" s="367" t="str">
        <f>'brm en plein 2024'!T29</f>
        <v>CS4B&lt;4ha</v>
      </c>
      <c r="R30" s="367">
        <f>'brm en plein 2024'!U29</f>
        <v>5941</v>
      </c>
      <c r="S30" s="45"/>
      <c r="V30" s="45"/>
      <c r="AA30" s="351" t="s">
        <v>300</v>
      </c>
      <c r="AB30" s="339">
        <f>V$7</f>
        <v>49</v>
      </c>
      <c r="AC30" s="46">
        <f t="shared" si="1"/>
        <v>1</v>
      </c>
      <c r="AD30" s="46"/>
      <c r="AF30" s="45"/>
      <c r="AG30" s="45"/>
      <c r="AH30" s="45"/>
      <c r="AO30" s="344" t="s">
        <v>300</v>
      </c>
      <c r="AP30" s="47">
        <f>AH$7</f>
        <v>28</v>
      </c>
      <c r="AQ30">
        <f t="shared" si="2"/>
        <v>1</v>
      </c>
      <c r="AX30" s="37" t="s">
        <v>1076</v>
      </c>
      <c r="AY30" s="342">
        <f>'brm en plein 2024'!P15</f>
        <v>4380</v>
      </c>
      <c r="AZ30" t="s">
        <v>1025</v>
      </c>
      <c r="BA30">
        <f>'brm enricht FP 2024'!E15</f>
        <v>6</v>
      </c>
      <c r="BB30" t="s">
        <v>1025</v>
      </c>
      <c r="BC30">
        <f>'brm enricht FP 2024'!L15</f>
        <v>4</v>
      </c>
    </row>
    <row r="31" spans="1:55">
      <c r="G31" t="s">
        <v>282</v>
      </c>
      <c r="H31" t="s">
        <v>49</v>
      </c>
      <c r="O31" s="5" t="s">
        <v>226</v>
      </c>
      <c r="P31" s="127">
        <f t="shared" si="3"/>
        <v>6203</v>
      </c>
      <c r="Q31" s="367" t="str">
        <f>'brm en plein 2024'!T30</f>
        <v>CS5B&lt;4ha</v>
      </c>
      <c r="R31" s="367">
        <f>'brm en plein 2024'!U30</f>
        <v>5009</v>
      </c>
      <c r="S31" s="45"/>
      <c r="V31" s="45"/>
      <c r="AA31" s="351" t="s">
        <v>303</v>
      </c>
      <c r="AB31" s="339">
        <f>V$8</f>
        <v>57</v>
      </c>
      <c r="AC31" s="46">
        <f t="shared" si="1"/>
        <v>1</v>
      </c>
      <c r="AD31" s="46"/>
      <c r="AF31" s="45"/>
      <c r="AG31" s="45"/>
      <c r="AH31" s="45"/>
      <c r="AO31" s="344" t="s">
        <v>303</v>
      </c>
      <c r="AP31" s="47">
        <f>AH$8</f>
        <v>32</v>
      </c>
      <c r="AQ31">
        <f t="shared" si="2"/>
        <v>1</v>
      </c>
      <c r="AX31" s="37" t="s">
        <v>285</v>
      </c>
      <c r="AY31" s="342">
        <f>'brm en plein 2024'!Q15</f>
        <v>3070</v>
      </c>
      <c r="AZ31" t="s">
        <v>209</v>
      </c>
      <c r="BA31">
        <f>'brm enricht FP 2024'!F15</f>
        <v>6</v>
      </c>
      <c r="BB31" t="s">
        <v>209</v>
      </c>
      <c r="BC31">
        <f>'brm enricht FP 2024'!M15</f>
        <v>3</v>
      </c>
    </row>
    <row r="32" spans="1:55">
      <c r="G32" t="s">
        <v>286</v>
      </c>
      <c r="H32" t="s">
        <v>49</v>
      </c>
      <c r="O32" s="5" t="s">
        <v>230</v>
      </c>
      <c r="P32" s="127">
        <f t="shared" si="3"/>
        <v>5271</v>
      </c>
      <c r="Q32" s="367" t="str">
        <f>'brm en plein 2024'!T31</f>
        <v>CS6B&lt;4ha</v>
      </c>
      <c r="R32" s="367">
        <f>'brm en plein 2024'!U31</f>
        <v>5658</v>
      </c>
      <c r="S32" s="45"/>
      <c r="V32" s="45"/>
      <c r="AA32" s="351" t="s">
        <v>306</v>
      </c>
      <c r="AB32" s="339">
        <f>V$9</f>
        <v>66</v>
      </c>
      <c r="AC32" s="46">
        <f t="shared" si="1"/>
        <v>1</v>
      </c>
      <c r="AD32" s="46"/>
      <c r="AF32" s="45"/>
      <c r="AG32" s="45"/>
      <c r="AH32" s="45"/>
      <c r="AO32" s="344" t="s">
        <v>306</v>
      </c>
      <c r="AP32" s="47">
        <f>AH$9</f>
        <v>37</v>
      </c>
      <c r="AQ32">
        <f t="shared" si="2"/>
        <v>1</v>
      </c>
      <c r="AX32" s="37" t="s">
        <v>1074</v>
      </c>
      <c r="AY32" s="342">
        <f>'brm en plein 2024'!R15</f>
        <v>2020</v>
      </c>
      <c r="AZ32" t="s">
        <v>1026</v>
      </c>
      <c r="BA32">
        <f>'brm enricht FP 2024'!G15</f>
        <v>5</v>
      </c>
      <c r="BB32" t="s">
        <v>1026</v>
      </c>
      <c r="BC32">
        <f>'brm enricht FP 2024'!N15</f>
        <v>3</v>
      </c>
    </row>
    <row r="33" spans="7:55">
      <c r="G33" t="s">
        <v>289</v>
      </c>
      <c r="H33" t="s">
        <v>49</v>
      </c>
      <c r="O33" s="5" t="s">
        <v>234</v>
      </c>
      <c r="P33" s="127">
        <f t="shared" si="3"/>
        <v>5921</v>
      </c>
      <c r="Q33" s="367" t="str">
        <f>'brm en plein 2024'!T32</f>
        <v>CS7B&lt;4ha</v>
      </c>
      <c r="R33" s="367">
        <f>'brm en plein 2024'!U32</f>
        <v>6445</v>
      </c>
      <c r="S33" s="45"/>
      <c r="V33" s="45"/>
      <c r="AA33" s="351" t="s">
        <v>246</v>
      </c>
      <c r="AB33" s="339">
        <f>V$4</f>
        <v>48</v>
      </c>
      <c r="AC33" s="46">
        <f t="shared" ref="AC33:AC50" si="4">COUNTIF($AA$3:$AA$56,AA39)</f>
        <v>1</v>
      </c>
      <c r="AD33" s="46"/>
      <c r="AF33" s="45"/>
      <c r="AG33" s="45"/>
      <c r="AH33" s="45"/>
      <c r="AO33" s="345" t="s">
        <v>246</v>
      </c>
      <c r="AP33" s="47">
        <f>AH$4</f>
        <v>27</v>
      </c>
      <c r="AQ33">
        <f t="shared" si="2"/>
        <v>1</v>
      </c>
      <c r="AX33" s="37"/>
      <c r="AY33" s="4"/>
      <c r="AZ33" t="s">
        <v>1027</v>
      </c>
      <c r="BA33">
        <f>'brm enricht FP 2024'!E16</f>
        <v>38</v>
      </c>
      <c r="BB33" t="s">
        <v>1027</v>
      </c>
      <c r="BC33">
        <f>'brm enricht FP 2024'!L16</f>
        <v>21</v>
      </c>
    </row>
    <row r="34" spans="7:55">
      <c r="G34" t="s">
        <v>292</v>
      </c>
      <c r="H34" t="s">
        <v>49</v>
      </c>
      <c r="O34" s="5" t="s">
        <v>239</v>
      </c>
      <c r="P34" s="127">
        <f t="shared" si="3"/>
        <v>6707</v>
      </c>
      <c r="Q34" s="367" t="str">
        <f>'brm en plein 2024'!T33</f>
        <v>CS8B&lt;4ha</v>
      </c>
      <c r="R34" s="367">
        <f>'brm en plein 2024'!U33</f>
        <v>5481</v>
      </c>
      <c r="S34" s="45"/>
      <c r="V34" s="45"/>
      <c r="AA34" s="351" t="s">
        <v>251</v>
      </c>
      <c r="AB34" s="339">
        <f>V$5</f>
        <v>52</v>
      </c>
      <c r="AC34" s="46">
        <f t="shared" si="4"/>
        <v>1</v>
      </c>
      <c r="AD34" s="46"/>
      <c r="AF34" s="45"/>
      <c r="AG34" s="45"/>
      <c r="AH34" s="45"/>
      <c r="AO34" s="345" t="s">
        <v>251</v>
      </c>
      <c r="AP34" s="47">
        <f>AH$5</f>
        <v>29</v>
      </c>
      <c r="AQ34">
        <f t="shared" si="2"/>
        <v>1</v>
      </c>
      <c r="AX34" s="37"/>
      <c r="AY34" s="4"/>
      <c r="AZ34" t="s">
        <v>235</v>
      </c>
      <c r="BA34">
        <f>'brm enricht FP 2024'!F16</f>
        <v>36</v>
      </c>
      <c r="BB34" t="s">
        <v>235</v>
      </c>
      <c r="BC34">
        <f>'brm enricht FP 2024'!M16</f>
        <v>20</v>
      </c>
    </row>
    <row r="35" spans="7:55">
      <c r="G35" t="s">
        <v>295</v>
      </c>
      <c r="H35" t="s">
        <v>51</v>
      </c>
      <c r="O35" s="5" t="s">
        <v>270</v>
      </c>
      <c r="P35" s="127">
        <f t="shared" ref="P35:P40" si="5">M12</f>
        <v>4986</v>
      </c>
      <c r="Q35" s="367" t="str">
        <f>'brm en plein 2024'!T34</f>
        <v>CS1B4-10ha</v>
      </c>
      <c r="R35" s="367">
        <f>'brm en plein 2024'!U34</f>
        <v>3355</v>
      </c>
      <c r="S35" s="45"/>
      <c r="V35" s="45"/>
      <c r="AA35" s="351" t="s">
        <v>254</v>
      </c>
      <c r="AB35" s="339">
        <f>V$6</f>
        <v>60</v>
      </c>
      <c r="AC35" s="46">
        <f t="shared" si="4"/>
        <v>1</v>
      </c>
      <c r="AD35" s="46"/>
      <c r="AF35" s="45"/>
      <c r="AG35" s="45"/>
      <c r="AH35" s="45"/>
      <c r="AO35" s="345" t="s">
        <v>254</v>
      </c>
      <c r="AP35" s="47">
        <f>AH$6</f>
        <v>34</v>
      </c>
      <c r="AQ35">
        <f t="shared" ref="AQ35:AQ66" si="6">COUNTIF($AO$3:$AO$74,AO35)</f>
        <v>1</v>
      </c>
      <c r="AX35" s="37"/>
      <c r="AY35" s="4"/>
      <c r="AZ35" t="s">
        <v>1028</v>
      </c>
      <c r="BA35">
        <f>'brm enricht FP 2024'!G16</f>
        <v>34</v>
      </c>
      <c r="BB35" t="s">
        <v>1028</v>
      </c>
      <c r="BC35">
        <f>'brm enricht FP 2024'!N16</f>
        <v>19</v>
      </c>
    </row>
    <row r="36" spans="7:55">
      <c r="G36" t="s">
        <v>298</v>
      </c>
      <c r="H36" t="s">
        <v>51</v>
      </c>
      <c r="O36" s="5" t="s">
        <v>273</v>
      </c>
      <c r="P36" s="127">
        <f t="shared" si="5"/>
        <v>5202</v>
      </c>
      <c r="Q36" s="367" t="str">
        <f>'brm en plein 2024'!T35</f>
        <v>CS2B4-10ha</v>
      </c>
      <c r="R36" s="367">
        <f>'brm en plein 2024'!U35</f>
        <v>4736</v>
      </c>
      <c r="S36" s="45"/>
      <c r="V36" s="45"/>
      <c r="AA36" s="351" t="s">
        <v>256</v>
      </c>
      <c r="AB36" s="339">
        <f>V$7</f>
        <v>49</v>
      </c>
      <c r="AC36" s="46">
        <f t="shared" si="4"/>
        <v>1</v>
      </c>
      <c r="AD36" s="46"/>
      <c r="AF36" s="45"/>
      <c r="AG36" s="45"/>
      <c r="AH36" s="45"/>
      <c r="AO36" s="345" t="s">
        <v>256</v>
      </c>
      <c r="AP36" s="47">
        <f>AH$7</f>
        <v>28</v>
      </c>
      <c r="AQ36">
        <f t="shared" si="6"/>
        <v>1</v>
      </c>
      <c r="AX36" s="37"/>
      <c r="AY36" s="4"/>
      <c r="AZ36" s="48" t="s">
        <v>1029</v>
      </c>
      <c r="BA36">
        <f>'brm enricht FP 2024'!E17</f>
        <v>4380</v>
      </c>
      <c r="BB36" s="48" t="s">
        <v>1029</v>
      </c>
      <c r="BC36">
        <f>'brm enricht FP 2024'!L17</f>
        <v>4380</v>
      </c>
    </row>
    <row r="37" spans="7:55">
      <c r="G37" t="s">
        <v>301</v>
      </c>
      <c r="H37" t="s">
        <v>51</v>
      </c>
      <c r="O37" s="5" t="s">
        <v>277</v>
      </c>
      <c r="P37" s="127">
        <f t="shared" si="5"/>
        <v>5908</v>
      </c>
      <c r="Q37" s="367" t="str">
        <f>'brm en plein 2024'!T36</f>
        <v>CS3B4-10ha</v>
      </c>
      <c r="R37" s="367">
        <f>'brm en plein 2024'!U36</f>
        <v>4952</v>
      </c>
      <c r="S37" s="45"/>
      <c r="T37" s="45"/>
      <c r="U37" s="45"/>
      <c r="V37" s="45"/>
      <c r="AA37" s="351" t="s">
        <v>260</v>
      </c>
      <c r="AB37" s="339">
        <f>V$8</f>
        <v>57</v>
      </c>
      <c r="AC37" s="46">
        <f t="shared" si="4"/>
        <v>1</v>
      </c>
      <c r="AD37" s="46"/>
      <c r="AF37" s="45"/>
      <c r="AG37" s="45"/>
      <c r="AH37" s="45"/>
      <c r="AO37" s="345" t="s">
        <v>260</v>
      </c>
      <c r="AP37" s="47">
        <f>AH$8</f>
        <v>32</v>
      </c>
      <c r="AQ37">
        <f t="shared" si="6"/>
        <v>1</v>
      </c>
      <c r="AX37" s="37"/>
      <c r="AY37" s="4"/>
      <c r="AZ37" s="48" t="s">
        <v>265</v>
      </c>
      <c r="BA37">
        <f>'brm enricht FP 2024'!F17</f>
        <v>3070</v>
      </c>
      <c r="BB37" s="48" t="s">
        <v>265</v>
      </c>
      <c r="BC37">
        <f>'brm enricht FP 2024'!M17</f>
        <v>3070</v>
      </c>
    </row>
    <row r="38" spans="7:55">
      <c r="G38" t="s">
        <v>304</v>
      </c>
      <c r="H38" t="s">
        <v>51</v>
      </c>
      <c r="O38" s="5" t="s">
        <v>280</v>
      </c>
      <c r="P38" s="127">
        <f t="shared" si="5"/>
        <v>5020</v>
      </c>
      <c r="Q38" s="367" t="str">
        <f>'brm en plein 2024'!T37</f>
        <v>CS4B4-10ha</v>
      </c>
      <c r="R38" s="367">
        <f>'brm en plein 2024'!U37</f>
        <v>5658</v>
      </c>
      <c r="S38" s="45"/>
      <c r="T38" s="45"/>
      <c r="U38" s="45"/>
      <c r="V38" s="45"/>
      <c r="AA38" s="351" t="s">
        <v>262</v>
      </c>
      <c r="AB38" s="339">
        <f>V$9</f>
        <v>66</v>
      </c>
      <c r="AC38" s="46">
        <f t="shared" si="4"/>
        <v>1</v>
      </c>
      <c r="AD38" s="46"/>
      <c r="AF38" s="45"/>
      <c r="AG38" s="45"/>
      <c r="AH38" s="45"/>
      <c r="AO38" s="345" t="s">
        <v>262</v>
      </c>
      <c r="AP38" s="47">
        <f>AH$9</f>
        <v>37</v>
      </c>
      <c r="AQ38">
        <f t="shared" si="6"/>
        <v>1</v>
      </c>
      <c r="AX38" s="37"/>
      <c r="AY38" s="4"/>
      <c r="AZ38" s="48" t="s">
        <v>1030</v>
      </c>
      <c r="BA38">
        <f>'brm enricht FP 2024'!G17</f>
        <v>2020</v>
      </c>
      <c r="BB38" s="48" t="s">
        <v>1030</v>
      </c>
      <c r="BC38">
        <f>'brm enricht FP 2024'!N17</f>
        <v>2020</v>
      </c>
    </row>
    <row r="39" spans="7:55">
      <c r="G39" t="s">
        <v>307</v>
      </c>
      <c r="H39" t="s">
        <v>51</v>
      </c>
      <c r="O39" s="5" t="s">
        <v>283</v>
      </c>
      <c r="P39" s="127">
        <f t="shared" si="5"/>
        <v>5639</v>
      </c>
      <c r="Q39" s="367" t="str">
        <f>'brm en plein 2024'!T38</f>
        <v>CS5B4-10ha</v>
      </c>
      <c r="R39" s="367">
        <f>'brm en plein 2024'!U38</f>
        <v>4770</v>
      </c>
      <c r="S39" s="45"/>
      <c r="T39" s="45"/>
      <c r="U39" s="45"/>
      <c r="V39" s="45"/>
      <c r="AA39" s="338" t="s">
        <v>889</v>
      </c>
      <c r="AB39" s="339">
        <f>W$4</f>
        <v>46</v>
      </c>
      <c r="AC39" s="46">
        <f t="shared" si="4"/>
        <v>1</v>
      </c>
      <c r="AD39" s="46"/>
      <c r="AO39" s="343" t="s">
        <v>889</v>
      </c>
      <c r="AP39" s="340">
        <f>AI$4</f>
        <v>26</v>
      </c>
      <c r="AQ39">
        <f t="shared" si="6"/>
        <v>1</v>
      </c>
      <c r="AX39" s="37"/>
      <c r="AY39" s="4"/>
      <c r="AZ39" t="s">
        <v>1031</v>
      </c>
      <c r="BA39" t="e">
        <f>'brm enricht FP 2024'!#REF!</f>
        <v>#REF!</v>
      </c>
      <c r="BB39" t="s">
        <v>1031</v>
      </c>
      <c r="BC39" t="e">
        <f>'brm enricht FP 2024'!#REF!</f>
        <v>#REF!</v>
      </c>
    </row>
    <row r="40" spans="7:55">
      <c r="G40" t="s">
        <v>309</v>
      </c>
      <c r="H40" t="s">
        <v>51</v>
      </c>
      <c r="O40" s="5" t="s">
        <v>287</v>
      </c>
      <c r="P40" s="127">
        <f t="shared" si="5"/>
        <v>6388</v>
      </c>
      <c r="Q40" s="367" t="str">
        <f>'brm en plein 2024'!T39</f>
        <v>CS6B4-10ha</v>
      </c>
      <c r="R40" s="367">
        <f>'brm en plein 2024'!U39</f>
        <v>5389</v>
      </c>
      <c r="S40" s="45"/>
      <c r="T40" s="45"/>
      <c r="U40" s="45"/>
      <c r="V40" s="45"/>
      <c r="AA40" s="338" t="s">
        <v>1063</v>
      </c>
      <c r="AB40" s="339">
        <f>W$5</f>
        <v>49</v>
      </c>
      <c r="AC40" s="46">
        <f t="shared" si="4"/>
        <v>1</v>
      </c>
      <c r="AD40" s="46"/>
      <c r="AO40" s="343" t="s">
        <v>1063</v>
      </c>
      <c r="AP40" s="340">
        <f>AI$5</f>
        <v>27</v>
      </c>
      <c r="AQ40">
        <f t="shared" si="6"/>
        <v>1</v>
      </c>
      <c r="AX40" s="37"/>
      <c r="AY40" s="4"/>
      <c r="AZ40" t="s">
        <v>194</v>
      </c>
      <c r="BA40" t="e">
        <f>'brm enricht FP 2024'!#REF!</f>
        <v>#REF!</v>
      </c>
      <c r="BB40" t="s">
        <v>194</v>
      </c>
      <c r="BC40" t="e">
        <f>'brm enricht FP 2024'!#REF!</f>
        <v>#REF!</v>
      </c>
    </row>
    <row r="41" spans="7:55">
      <c r="G41" t="s">
        <v>311</v>
      </c>
      <c r="H41" t="s">
        <v>51</v>
      </c>
      <c r="O41" s="5" t="s">
        <v>290</v>
      </c>
      <c r="P41" s="127">
        <f>N3</f>
        <v>2090</v>
      </c>
      <c r="Q41" s="367" t="str">
        <f>'brm en plein 2024'!T40</f>
        <v>CS7B4-10ha</v>
      </c>
      <c r="R41" s="367">
        <f>'brm en plein 2024'!U40</f>
        <v>6138</v>
      </c>
      <c r="S41" s="45"/>
      <c r="T41" s="45"/>
      <c r="U41" s="45"/>
      <c r="V41" s="45"/>
      <c r="AA41" s="338" t="s">
        <v>890</v>
      </c>
      <c r="AB41" s="339">
        <f>W$6</f>
        <v>57</v>
      </c>
      <c r="AC41" s="46">
        <f t="shared" si="4"/>
        <v>1</v>
      </c>
      <c r="AD41" s="46"/>
      <c r="AO41" s="343" t="s">
        <v>890</v>
      </c>
      <c r="AP41" s="340">
        <f>AI$6</f>
        <v>32</v>
      </c>
      <c r="AQ41">
        <f t="shared" si="6"/>
        <v>1</v>
      </c>
      <c r="AX41" s="5"/>
      <c r="AY41" s="4"/>
      <c r="AZ41" t="s">
        <v>1032</v>
      </c>
      <c r="BA41" t="e">
        <f>'brm enricht FP 2024'!#REF!</f>
        <v>#REF!</v>
      </c>
      <c r="BB41" t="s">
        <v>1032</v>
      </c>
      <c r="BC41" t="e">
        <f>'brm enricht FP 2024'!#REF!</f>
        <v>#REF!</v>
      </c>
    </row>
    <row r="42" spans="7:55">
      <c r="G42" t="s">
        <v>313</v>
      </c>
      <c r="H42" t="s">
        <v>51</v>
      </c>
      <c r="O42" s="5" t="s">
        <v>314</v>
      </c>
      <c r="P42" s="127">
        <f t="array" ref="P42:P47">N12:N17</f>
        <v>4737</v>
      </c>
      <c r="Q42" s="367" t="str">
        <f>'brm en plein 2024'!T41</f>
        <v>CS8B4-10ha</v>
      </c>
      <c r="R42" s="367">
        <f>'brm en plein 2024'!U41</f>
        <v>5220</v>
      </c>
      <c r="S42" s="45"/>
      <c r="T42" s="45"/>
      <c r="U42" s="45"/>
      <c r="V42" s="45"/>
      <c r="AA42" s="338" t="s">
        <v>1064</v>
      </c>
      <c r="AB42" s="339">
        <f>W$7</f>
        <v>46</v>
      </c>
      <c r="AC42" s="46">
        <f t="shared" si="4"/>
        <v>1</v>
      </c>
      <c r="AD42" s="46"/>
      <c r="AO42" s="343" t="s">
        <v>1064</v>
      </c>
      <c r="AP42" s="340">
        <f>AI$7</f>
        <v>26</v>
      </c>
      <c r="AQ42">
        <f t="shared" si="6"/>
        <v>1</v>
      </c>
      <c r="AX42" s="5"/>
      <c r="AY42" s="4"/>
      <c r="AZ42" t="s">
        <v>1033</v>
      </c>
      <c r="BA42">
        <f>'brm enricht FP 2024'!H15</f>
        <v>6</v>
      </c>
      <c r="BB42" t="s">
        <v>1033</v>
      </c>
      <c r="BC42">
        <f>'brm enricht FP 2024'!O15</f>
        <v>4</v>
      </c>
    </row>
    <row r="43" spans="7:55">
      <c r="G43" t="s">
        <v>315</v>
      </c>
      <c r="H43" t="s">
        <v>51</v>
      </c>
      <c r="O43" s="5" t="s">
        <v>316</v>
      </c>
      <c r="P43" s="127">
        <v>4942</v>
      </c>
      <c r="Q43" s="367" t="str">
        <f>'brm en plein 2024'!T42</f>
        <v>CS1B&gt;10ha</v>
      </c>
      <c r="R43" s="367">
        <f>'brm en plein 2024'!U42</f>
        <v>3215</v>
      </c>
      <c r="S43" s="45"/>
      <c r="T43" s="45"/>
      <c r="U43" s="45"/>
      <c r="V43" s="45"/>
      <c r="AA43" s="338" t="s">
        <v>891</v>
      </c>
      <c r="AB43" s="339">
        <f>W$8</f>
        <v>54</v>
      </c>
      <c r="AC43" s="46">
        <f t="shared" si="4"/>
        <v>1</v>
      </c>
      <c r="AD43" s="46"/>
      <c r="AO43" s="343" t="s">
        <v>891</v>
      </c>
      <c r="AP43" s="340">
        <f>AI$8</f>
        <v>30</v>
      </c>
      <c r="AQ43">
        <f t="shared" si="6"/>
        <v>1</v>
      </c>
      <c r="AZ43" t="s">
        <v>221</v>
      </c>
      <c r="BA43">
        <f>'brm enricht FP 2024'!I15</f>
        <v>6</v>
      </c>
      <c r="BB43" t="s">
        <v>221</v>
      </c>
      <c r="BC43">
        <f>'brm enricht FP 2024'!P15</f>
        <v>3</v>
      </c>
    </row>
    <row r="44" spans="7:55">
      <c r="G44" t="s">
        <v>317</v>
      </c>
      <c r="H44" t="s">
        <v>51</v>
      </c>
      <c r="O44" s="5" t="s">
        <v>318</v>
      </c>
      <c r="P44" s="127">
        <v>5613</v>
      </c>
      <c r="Q44" s="367" t="str">
        <f>'brm en plein 2024'!T43</f>
        <v>CS2B&gt;10ha</v>
      </c>
      <c r="R44" s="367">
        <f>'brm en plein 2024'!U43</f>
        <v>4499</v>
      </c>
      <c r="S44" s="45"/>
      <c r="T44" s="45"/>
      <c r="U44" s="45"/>
      <c r="V44" s="45"/>
      <c r="AA44" s="338" t="s">
        <v>892</v>
      </c>
      <c r="AB44" s="339">
        <f>W$9</f>
        <v>63</v>
      </c>
      <c r="AC44" s="46">
        <f t="shared" si="4"/>
        <v>1</v>
      </c>
      <c r="AD44" s="46"/>
      <c r="AO44" s="343" t="s">
        <v>892</v>
      </c>
      <c r="AP44" s="340">
        <f>AI$9</f>
        <v>35</v>
      </c>
      <c r="AQ44">
        <f t="shared" si="6"/>
        <v>1</v>
      </c>
      <c r="AZ44" t="s">
        <v>1034</v>
      </c>
      <c r="BA44">
        <f>'brm enricht FP 2024'!J15</f>
        <v>5</v>
      </c>
      <c r="BB44" t="s">
        <v>1034</v>
      </c>
      <c r="BC44">
        <f>'brm enricht FP 2024'!Q15</f>
        <v>3</v>
      </c>
    </row>
    <row r="45" spans="7:55">
      <c r="G45" t="s">
        <v>319</v>
      </c>
      <c r="H45" t="s">
        <v>51</v>
      </c>
      <c r="O45" s="5" t="s">
        <v>320</v>
      </c>
      <c r="P45" s="127">
        <v>4769</v>
      </c>
      <c r="Q45" s="367" t="str">
        <f>'brm en plein 2024'!T44</f>
        <v>CS3B&gt;10ha</v>
      </c>
      <c r="R45" s="367">
        <f>'brm en plein 2024'!U44</f>
        <v>4704</v>
      </c>
      <c r="S45" s="45"/>
      <c r="T45" s="45"/>
      <c r="U45" s="45"/>
      <c r="V45" s="45"/>
      <c r="AA45" s="338" t="s">
        <v>909</v>
      </c>
      <c r="AB45" s="339">
        <f>W$4</f>
        <v>46</v>
      </c>
      <c r="AC45" s="46">
        <f t="shared" si="4"/>
        <v>1</v>
      </c>
      <c r="AD45" s="46"/>
      <c r="AO45" s="343" t="s">
        <v>909</v>
      </c>
      <c r="AP45" s="340">
        <f>AI$4</f>
        <v>26</v>
      </c>
      <c r="AQ45">
        <f t="shared" si="6"/>
        <v>1</v>
      </c>
      <c r="AZ45" t="s">
        <v>1035</v>
      </c>
      <c r="BA45">
        <f>'brm enricht FP 2024'!H16</f>
        <v>38</v>
      </c>
      <c r="BB45" t="s">
        <v>1035</v>
      </c>
      <c r="BC45">
        <f>'brm enricht FP 2024'!O16</f>
        <v>21</v>
      </c>
    </row>
    <row r="46" spans="7:55">
      <c r="G46" t="s">
        <v>321</v>
      </c>
      <c r="H46" t="s">
        <v>51</v>
      </c>
      <c r="O46" s="5" t="s">
        <v>322</v>
      </c>
      <c r="P46" s="127">
        <v>5357</v>
      </c>
      <c r="Q46" s="367" t="str">
        <f>'brm en plein 2024'!T45</f>
        <v>CS4B&gt;10ha</v>
      </c>
      <c r="R46" s="367">
        <f>'brm en plein 2024'!U45</f>
        <v>5375</v>
      </c>
      <c r="S46" s="45"/>
      <c r="T46" s="45"/>
      <c r="U46" s="45"/>
      <c r="V46" s="45"/>
      <c r="AA46" s="338" t="s">
        <v>910</v>
      </c>
      <c r="AB46" s="339">
        <f>W$5</f>
        <v>49</v>
      </c>
      <c r="AC46" s="46">
        <f t="shared" si="4"/>
        <v>1</v>
      </c>
      <c r="AD46" s="46"/>
      <c r="AO46" s="343" t="s">
        <v>910</v>
      </c>
      <c r="AP46" s="340">
        <f>AI$5</f>
        <v>27</v>
      </c>
      <c r="AQ46">
        <f t="shared" si="6"/>
        <v>1</v>
      </c>
      <c r="AZ46" t="s">
        <v>247</v>
      </c>
      <c r="BA46">
        <f>'brm enricht FP 2024'!I16</f>
        <v>36</v>
      </c>
      <c r="BB46" t="s">
        <v>247</v>
      </c>
      <c r="BC46">
        <f>'brm enricht FP 2024'!P16</f>
        <v>20</v>
      </c>
    </row>
    <row r="47" spans="7:55">
      <c r="G47" t="s">
        <v>323</v>
      </c>
      <c r="H47" t="s">
        <v>51</v>
      </c>
      <c r="O47" s="5" t="s">
        <v>324</v>
      </c>
      <c r="P47" s="127">
        <v>6069</v>
      </c>
      <c r="Q47" s="367" t="str">
        <f>'brm en plein 2024'!T46</f>
        <v>CS5B&gt;10ha</v>
      </c>
      <c r="R47" s="367">
        <f>'brm en plein 2024'!U46</f>
        <v>4532</v>
      </c>
      <c r="S47" s="45"/>
      <c r="T47" s="45"/>
      <c r="U47" s="45"/>
      <c r="V47" s="45"/>
      <c r="AA47" s="338" t="s">
        <v>911</v>
      </c>
      <c r="AB47" s="339">
        <f>W$6</f>
        <v>57</v>
      </c>
      <c r="AC47" s="46">
        <f t="shared" si="4"/>
        <v>1</v>
      </c>
      <c r="AD47" s="46"/>
      <c r="AO47" s="343" t="s">
        <v>911</v>
      </c>
      <c r="AP47" s="340">
        <f>AI$6</f>
        <v>32</v>
      </c>
      <c r="AQ47">
        <f t="shared" si="6"/>
        <v>1</v>
      </c>
      <c r="AZ47" t="s">
        <v>1036</v>
      </c>
      <c r="BA47">
        <f>'brm enricht FP 2024'!J16</f>
        <v>34</v>
      </c>
      <c r="BB47" t="s">
        <v>1036</v>
      </c>
      <c r="BC47">
        <f>'brm enricht FP 2024'!Q16</f>
        <v>19</v>
      </c>
    </row>
    <row r="48" spans="7:55">
      <c r="G48" t="s">
        <v>325</v>
      </c>
      <c r="H48" t="s">
        <v>51</v>
      </c>
      <c r="Q48" s="367" t="str">
        <f>'brm en plein 2024'!T47</f>
        <v>CS6B&gt;10ha</v>
      </c>
      <c r="R48" s="367">
        <f>'brm en plein 2024'!U47</f>
        <v>5120</v>
      </c>
      <c r="T48" s="45"/>
      <c r="U48" s="45"/>
      <c r="V48" s="45"/>
      <c r="AA48" s="338" t="s">
        <v>912</v>
      </c>
      <c r="AB48" s="339">
        <f>W$7</f>
        <v>46</v>
      </c>
      <c r="AC48" s="46">
        <f t="shared" si="4"/>
        <v>1</v>
      </c>
      <c r="AD48" s="46"/>
      <c r="AO48" s="343" t="s">
        <v>912</v>
      </c>
      <c r="AP48" s="340">
        <f>AI$7</f>
        <v>26</v>
      </c>
      <c r="AQ48">
        <f t="shared" si="6"/>
        <v>1</v>
      </c>
      <c r="AZ48" s="48" t="s">
        <v>1037</v>
      </c>
      <c r="BA48">
        <f>'brm enricht FP 2024'!H17</f>
        <v>4380</v>
      </c>
      <c r="BB48" s="48" t="s">
        <v>1037</v>
      </c>
      <c r="BC48">
        <f>'brm enricht FP 2024'!O17</f>
        <v>4380</v>
      </c>
    </row>
    <row r="49" spans="7:55">
      <c r="G49" t="s">
        <v>326</v>
      </c>
      <c r="H49" t="s">
        <v>46</v>
      </c>
      <c r="Q49" s="367" t="str">
        <f>'brm en plein 2024'!T48</f>
        <v>CS7B&gt;10ha</v>
      </c>
      <c r="R49" s="367">
        <f>'brm en plein 2024'!U48</f>
        <v>5831</v>
      </c>
      <c r="AA49" s="338" t="s">
        <v>913</v>
      </c>
      <c r="AB49" s="339">
        <f>W$8</f>
        <v>54</v>
      </c>
      <c r="AC49" s="46">
        <f t="shared" si="4"/>
        <v>1</v>
      </c>
      <c r="AD49" s="46"/>
      <c r="AO49" s="343" t="s">
        <v>913</v>
      </c>
      <c r="AP49" s="340">
        <f>AI$8</f>
        <v>30</v>
      </c>
      <c r="AQ49">
        <f t="shared" si="6"/>
        <v>1</v>
      </c>
      <c r="AZ49" s="48" t="s">
        <v>275</v>
      </c>
      <c r="BA49">
        <f>'brm enricht FP 2024'!I17</f>
        <v>3070</v>
      </c>
      <c r="BB49" s="48" t="s">
        <v>275</v>
      </c>
      <c r="BC49">
        <f>'brm enricht FP 2024'!P17</f>
        <v>3070</v>
      </c>
    </row>
    <row r="50" spans="7:55">
      <c r="G50" t="s">
        <v>327</v>
      </c>
      <c r="H50" t="s">
        <v>46</v>
      </c>
      <c r="Q50" s="367" t="str">
        <f>'brm en plein 2024'!T49</f>
        <v>CS8B&gt;10ha</v>
      </c>
      <c r="R50" s="367">
        <f>'brm en plein 2024'!U49</f>
        <v>4959</v>
      </c>
      <c r="AA50" s="338" t="s">
        <v>914</v>
      </c>
      <c r="AB50" s="339">
        <f>W$9</f>
        <v>63</v>
      </c>
      <c r="AC50" s="46">
        <f t="shared" si="4"/>
        <v>1</v>
      </c>
      <c r="AD50" s="46"/>
      <c r="AO50" s="343" t="s">
        <v>914</v>
      </c>
      <c r="AP50" s="340">
        <f>AI$9</f>
        <v>35</v>
      </c>
      <c r="AQ50">
        <f t="shared" si="6"/>
        <v>1</v>
      </c>
      <c r="AZ50" s="48" t="s">
        <v>1038</v>
      </c>
      <c r="BA50">
        <f>'brm enricht FP 2024'!J17</f>
        <v>2020</v>
      </c>
      <c r="BB50" s="48" t="s">
        <v>1038</v>
      </c>
      <c r="BC50">
        <f>'brm enricht FP 2024'!Q17</f>
        <v>2020</v>
      </c>
    </row>
    <row r="51" spans="7:55">
      <c r="G51" t="s">
        <v>328</v>
      </c>
      <c r="H51" t="s">
        <v>46</v>
      </c>
      <c r="Q51" s="367" t="str">
        <f>'brm en plein 2024'!T51</f>
        <v>CS2C&lt;4ha</v>
      </c>
      <c r="R51" s="367">
        <f>'brm en plein 2024'!U51</f>
        <v>4973</v>
      </c>
      <c r="AA51" s="338" t="s">
        <v>931</v>
      </c>
      <c r="AB51" s="339">
        <f>W$4</f>
        <v>46</v>
      </c>
      <c r="AC51" s="46">
        <f>COUNTIF($AA$3:$AA$56,#REF!)</f>
        <v>0</v>
      </c>
      <c r="AD51" s="46"/>
      <c r="AO51" s="343" t="s">
        <v>931</v>
      </c>
      <c r="AP51" s="340">
        <f>AI$4</f>
        <v>26</v>
      </c>
      <c r="AQ51">
        <f t="shared" si="6"/>
        <v>1</v>
      </c>
    </row>
    <row r="52" spans="7:55">
      <c r="G52" t="s">
        <v>329</v>
      </c>
      <c r="H52" t="s">
        <v>46</v>
      </c>
      <c r="Q52" s="367" t="str">
        <f>'brm en plein 2024'!T52</f>
        <v>CS3C&lt;4ha</v>
      </c>
      <c r="R52" s="367">
        <f>'brm en plein 2024'!U52</f>
        <v>5200</v>
      </c>
      <c r="AA52" s="338" t="s">
        <v>932</v>
      </c>
      <c r="AB52" s="339">
        <f>W$5</f>
        <v>49</v>
      </c>
      <c r="AC52" s="46">
        <f>COUNTIF($AA$3:$AA$56,#REF!)</f>
        <v>0</v>
      </c>
      <c r="AD52" s="46"/>
      <c r="AO52" s="343" t="s">
        <v>932</v>
      </c>
      <c r="AP52" s="340">
        <f>AI$5</f>
        <v>27</v>
      </c>
      <c r="AQ52">
        <f t="shared" si="6"/>
        <v>1</v>
      </c>
    </row>
    <row r="53" spans="7:55">
      <c r="G53" t="s">
        <v>330</v>
      </c>
      <c r="H53" t="s">
        <v>46</v>
      </c>
      <c r="Q53" s="367" t="str">
        <f>'brm en plein 2024'!T53</f>
        <v>CS4C&lt;4ha</v>
      </c>
      <c r="R53" s="367">
        <f>'brm en plein 2024'!U53</f>
        <v>5941</v>
      </c>
      <c r="AA53" s="338" t="s">
        <v>933</v>
      </c>
      <c r="AB53" s="339">
        <f>W$6</f>
        <v>57</v>
      </c>
      <c r="AC53" s="46">
        <f>COUNTIF($AA$3:$AA$56,#REF!)</f>
        <v>0</v>
      </c>
      <c r="AD53" s="46"/>
      <c r="AO53" s="343" t="s">
        <v>933</v>
      </c>
      <c r="AP53" s="340">
        <f>AI$6</f>
        <v>32</v>
      </c>
      <c r="AQ53">
        <f t="shared" si="6"/>
        <v>1</v>
      </c>
    </row>
    <row r="54" spans="7:55">
      <c r="G54" t="s">
        <v>331</v>
      </c>
      <c r="H54" t="s">
        <v>46</v>
      </c>
      <c r="Q54" s="367" t="str">
        <f>'brm en plein 2024'!T54</f>
        <v>CS5C&lt;4ha</v>
      </c>
      <c r="R54" s="367">
        <f>'brm en plein 2024'!U54</f>
        <v>5009</v>
      </c>
      <c r="AA54" s="338" t="s">
        <v>934</v>
      </c>
      <c r="AB54" s="339">
        <f>W$7</f>
        <v>46</v>
      </c>
      <c r="AC54" s="46">
        <f>COUNTIF($AA$3:$AA$56,#REF!)</f>
        <v>0</v>
      </c>
      <c r="AD54" s="46"/>
      <c r="AO54" s="343" t="s">
        <v>934</v>
      </c>
      <c r="AP54" s="340">
        <f>AI$7</f>
        <v>26</v>
      </c>
      <c r="AQ54">
        <f t="shared" si="6"/>
        <v>1</v>
      </c>
    </row>
    <row r="55" spans="7:55">
      <c r="G55" t="s">
        <v>332</v>
      </c>
      <c r="H55" t="s">
        <v>46</v>
      </c>
      <c r="Q55" s="367" t="str">
        <f>'brm en plein 2024'!T55</f>
        <v>CS6C&lt;4ha</v>
      </c>
      <c r="R55" s="367">
        <f>'brm en plein 2024'!U55</f>
        <v>5658</v>
      </c>
      <c r="AA55" s="338" t="s">
        <v>935</v>
      </c>
      <c r="AB55" s="339">
        <f>W$8</f>
        <v>54</v>
      </c>
      <c r="AC55" s="46">
        <f>COUNTIF($AA$3:$AA$56,#REF!)</f>
        <v>0</v>
      </c>
      <c r="AD55" s="46"/>
      <c r="AO55" s="343" t="s">
        <v>935</v>
      </c>
      <c r="AP55" s="340">
        <f>AI$8</f>
        <v>30</v>
      </c>
      <c r="AQ55">
        <f t="shared" si="6"/>
        <v>1</v>
      </c>
    </row>
    <row r="56" spans="7:55">
      <c r="G56" t="s">
        <v>333</v>
      </c>
      <c r="H56" t="s">
        <v>45</v>
      </c>
      <c r="Q56" s="367" t="str">
        <f>'brm en plein 2024'!T56</f>
        <v>CS7C&lt;4ha</v>
      </c>
      <c r="R56" s="367">
        <f>'brm en plein 2024'!U56</f>
        <v>6445</v>
      </c>
      <c r="AA56" s="338" t="s">
        <v>936</v>
      </c>
      <c r="AB56" s="339">
        <f>W$9</f>
        <v>63</v>
      </c>
      <c r="AC56" s="46">
        <f>COUNTIF($AA$3:$AA$56,#REF!)</f>
        <v>0</v>
      </c>
      <c r="AD56" s="46"/>
      <c r="AO56" s="343" t="s">
        <v>936</v>
      </c>
      <c r="AP56" s="340">
        <f>AI$9</f>
        <v>35</v>
      </c>
      <c r="AQ56">
        <f t="shared" si="6"/>
        <v>1</v>
      </c>
    </row>
    <row r="57" spans="7:55">
      <c r="G57" t="s">
        <v>334</v>
      </c>
      <c r="H57" t="s">
        <v>46</v>
      </c>
      <c r="Q57" s="367" t="str">
        <f>'brm en plein 2024'!T57</f>
        <v>CS8C&lt;4ha</v>
      </c>
      <c r="R57" s="367">
        <f>'brm en plein 2024'!U57</f>
        <v>5481</v>
      </c>
      <c r="AA57" s="347" t="s">
        <v>1057</v>
      </c>
      <c r="AB57" s="46">
        <f t="shared" ref="AB57:AB62" si="7">X4</f>
        <v>53</v>
      </c>
      <c r="AC57" s="46">
        <f t="shared" ref="AC57:AC74" si="8">COUNTIF($AA$3:$AA$56,AA57)</f>
        <v>0</v>
      </c>
      <c r="AD57" s="46"/>
      <c r="AO57" s="346" t="s">
        <v>1057</v>
      </c>
      <c r="AP57" s="47">
        <f t="shared" ref="AP57:AP62" si="9">AJ4</f>
        <v>30</v>
      </c>
      <c r="AQ57">
        <f t="shared" si="6"/>
        <v>1</v>
      </c>
    </row>
    <row r="58" spans="7:55">
      <c r="G58" t="s">
        <v>335</v>
      </c>
      <c r="H58" t="s">
        <v>46</v>
      </c>
      <c r="Q58" s="367" t="str">
        <f>'brm en plein 2024'!T59</f>
        <v>CS2C4-10ha</v>
      </c>
      <c r="R58" s="367">
        <f>'brm en plein 2024'!U59</f>
        <v>4736</v>
      </c>
      <c r="AA58" s="347" t="s">
        <v>1058</v>
      </c>
      <c r="AB58" s="46">
        <f t="shared" si="7"/>
        <v>57</v>
      </c>
      <c r="AC58" s="46">
        <f t="shared" si="8"/>
        <v>0</v>
      </c>
      <c r="AD58" s="46"/>
      <c r="AO58" s="346" t="s">
        <v>1058</v>
      </c>
      <c r="AP58" s="47">
        <f t="shared" si="9"/>
        <v>32</v>
      </c>
      <c r="AQ58">
        <f t="shared" si="6"/>
        <v>1</v>
      </c>
    </row>
    <row r="59" spans="7:55">
      <c r="G59" t="s">
        <v>336</v>
      </c>
      <c r="H59" t="s">
        <v>46</v>
      </c>
      <c r="Q59" s="367" t="str">
        <f>'brm en plein 2024'!T60</f>
        <v>CS3C4-10ha</v>
      </c>
      <c r="R59" s="367">
        <f>'brm en plein 2024'!U60</f>
        <v>4952</v>
      </c>
      <c r="AA59" s="347" t="s">
        <v>1059</v>
      </c>
      <c r="AB59" s="46">
        <f t="shared" si="7"/>
        <v>66</v>
      </c>
      <c r="AC59" s="46">
        <f t="shared" si="8"/>
        <v>0</v>
      </c>
      <c r="AD59" s="46"/>
      <c r="AO59" s="346" t="s">
        <v>1059</v>
      </c>
      <c r="AP59" s="47">
        <f t="shared" si="9"/>
        <v>37</v>
      </c>
      <c r="AQ59">
        <f t="shared" si="6"/>
        <v>1</v>
      </c>
    </row>
    <row r="60" spans="7:55">
      <c r="G60" t="s">
        <v>337</v>
      </c>
      <c r="H60" t="s">
        <v>46</v>
      </c>
      <c r="Q60" s="367" t="str">
        <f>'brm en plein 2024'!T61</f>
        <v>CS4C4-10ha</v>
      </c>
      <c r="R60" s="367">
        <f>'brm en plein 2024'!U61</f>
        <v>5658</v>
      </c>
      <c r="AA60" s="347" t="s">
        <v>1060</v>
      </c>
      <c r="AB60" s="46">
        <f t="shared" si="7"/>
        <v>54</v>
      </c>
      <c r="AC60" s="46">
        <f t="shared" si="8"/>
        <v>0</v>
      </c>
      <c r="AD60" s="46"/>
      <c r="AO60" s="346" t="s">
        <v>1060</v>
      </c>
      <c r="AP60" s="47">
        <f t="shared" si="9"/>
        <v>31</v>
      </c>
      <c r="AQ60">
        <f t="shared" si="6"/>
        <v>1</v>
      </c>
    </row>
    <row r="61" spans="7:55">
      <c r="G61" t="s">
        <v>338</v>
      </c>
      <c r="H61" t="s">
        <v>45</v>
      </c>
      <c r="Q61" s="367" t="str">
        <f>'brm en plein 2024'!T62</f>
        <v>CS5C4-10ha</v>
      </c>
      <c r="R61" s="367">
        <f>'brm en plein 2024'!U62</f>
        <v>4770</v>
      </c>
      <c r="AA61" s="347" t="s">
        <v>1061</v>
      </c>
      <c r="AB61" s="46">
        <f t="shared" si="7"/>
        <v>62</v>
      </c>
      <c r="AC61" s="46">
        <f t="shared" si="8"/>
        <v>0</v>
      </c>
      <c r="AD61" s="46"/>
      <c r="AO61" s="346" t="s">
        <v>1061</v>
      </c>
      <c r="AP61" s="47">
        <f t="shared" si="9"/>
        <v>35</v>
      </c>
      <c r="AQ61">
        <f t="shared" si="6"/>
        <v>1</v>
      </c>
    </row>
    <row r="62" spans="7:55">
      <c r="G62" t="s">
        <v>339</v>
      </c>
      <c r="H62" t="s">
        <v>46</v>
      </c>
      <c r="Q62" s="367" t="str">
        <f>'brm en plein 2024'!T63</f>
        <v>CS6C4-10ha</v>
      </c>
      <c r="R62" s="367">
        <f>'brm en plein 2024'!U63</f>
        <v>5389</v>
      </c>
      <c r="AA62" s="347" t="s">
        <v>1062</v>
      </c>
      <c r="AB62" s="46">
        <f t="shared" si="7"/>
        <v>72</v>
      </c>
      <c r="AC62" s="46">
        <f t="shared" si="8"/>
        <v>0</v>
      </c>
      <c r="AD62" s="46"/>
      <c r="AO62" s="346" t="s">
        <v>1062</v>
      </c>
      <c r="AP62" s="47">
        <f t="shared" si="9"/>
        <v>40</v>
      </c>
      <c r="AQ62">
        <f t="shared" si="6"/>
        <v>1</v>
      </c>
    </row>
    <row r="63" spans="7:55">
      <c r="G63" t="s">
        <v>340</v>
      </c>
      <c r="H63" t="s">
        <v>48</v>
      </c>
      <c r="Q63" s="367" t="str">
        <f>'brm en plein 2024'!T64</f>
        <v>CS7C4-10ha</v>
      </c>
      <c r="R63" s="367">
        <f>'brm en plein 2024'!U64</f>
        <v>6138</v>
      </c>
      <c r="AA63" s="347" t="s">
        <v>270</v>
      </c>
      <c r="AB63" s="46">
        <f t="shared" ref="AB63:AB68" si="10">Y4</f>
        <v>51</v>
      </c>
      <c r="AC63" s="46">
        <f t="shared" si="8"/>
        <v>0</v>
      </c>
      <c r="AD63" s="46"/>
      <c r="AO63" s="345" t="s">
        <v>270</v>
      </c>
      <c r="AP63" s="340">
        <f t="shared" ref="AP63:AP68" si="11">AK4</f>
        <v>29</v>
      </c>
      <c r="AQ63">
        <f t="shared" si="6"/>
        <v>1</v>
      </c>
    </row>
    <row r="64" spans="7:55">
      <c r="G64" t="s">
        <v>341</v>
      </c>
      <c r="H64" t="s">
        <v>34</v>
      </c>
      <c r="Q64" s="367" t="str">
        <f>'brm en plein 2024'!T65</f>
        <v>CS8C4-10ha</v>
      </c>
      <c r="R64" s="367">
        <f>'brm en plein 2024'!U65</f>
        <v>5220</v>
      </c>
      <c r="AA64" s="347" t="s">
        <v>273</v>
      </c>
      <c r="AB64" s="46">
        <f t="shared" si="10"/>
        <v>54</v>
      </c>
      <c r="AC64" s="46">
        <f t="shared" si="8"/>
        <v>0</v>
      </c>
      <c r="AD64" s="46"/>
      <c r="AO64" s="345" t="s">
        <v>273</v>
      </c>
      <c r="AP64" s="340">
        <f t="shared" si="11"/>
        <v>30</v>
      </c>
      <c r="AQ64">
        <f t="shared" si="6"/>
        <v>1</v>
      </c>
    </row>
    <row r="65" spans="7:43">
      <c r="G65" t="s">
        <v>33</v>
      </c>
      <c r="H65" t="s">
        <v>34</v>
      </c>
      <c r="Q65" s="367" t="str">
        <f>'brm en plein 2024'!T67</f>
        <v>CS2C&gt;10ha</v>
      </c>
      <c r="R65" s="367">
        <f>'brm en plein 2024'!U67</f>
        <v>4499</v>
      </c>
      <c r="AA65" s="347" t="s">
        <v>277</v>
      </c>
      <c r="AB65" s="46">
        <f t="shared" si="10"/>
        <v>63</v>
      </c>
      <c r="AC65" s="46">
        <f t="shared" si="8"/>
        <v>0</v>
      </c>
      <c r="AD65" s="46"/>
      <c r="AO65" s="345" t="s">
        <v>277</v>
      </c>
      <c r="AP65" s="340">
        <f t="shared" si="11"/>
        <v>35</v>
      </c>
      <c r="AQ65">
        <f t="shared" si="6"/>
        <v>1</v>
      </c>
    </row>
    <row r="66" spans="7:43">
      <c r="G66" t="s">
        <v>342</v>
      </c>
      <c r="H66" t="s">
        <v>34</v>
      </c>
      <c r="Q66" s="367" t="str">
        <f>'brm en plein 2024'!T68</f>
        <v>CS3C&gt;10ha</v>
      </c>
      <c r="R66" s="367">
        <f>'brm en plein 2024'!U68</f>
        <v>4704</v>
      </c>
      <c r="AA66" s="347" t="s">
        <v>280</v>
      </c>
      <c r="AB66" s="46">
        <f t="shared" si="10"/>
        <v>51</v>
      </c>
      <c r="AC66" s="46">
        <f t="shared" si="8"/>
        <v>0</v>
      </c>
      <c r="AD66" s="46"/>
      <c r="AO66" s="345" t="s">
        <v>280</v>
      </c>
      <c r="AP66" s="340">
        <f t="shared" si="11"/>
        <v>29</v>
      </c>
      <c r="AQ66">
        <f t="shared" si="6"/>
        <v>1</v>
      </c>
    </row>
    <row r="67" spans="7:43">
      <c r="G67" t="s">
        <v>343</v>
      </c>
      <c r="H67" t="s">
        <v>34</v>
      </c>
      <c r="Q67" s="367" t="str">
        <f>'brm en plein 2024'!T69</f>
        <v>CS4C&gt;10ha</v>
      </c>
      <c r="R67" s="367">
        <f>'brm en plein 2024'!U69</f>
        <v>5375</v>
      </c>
      <c r="AA67" s="347" t="s">
        <v>283</v>
      </c>
      <c r="AB67" s="46">
        <f t="shared" si="10"/>
        <v>59</v>
      </c>
      <c r="AC67" s="46">
        <f t="shared" si="8"/>
        <v>0</v>
      </c>
      <c r="AD67" s="46"/>
      <c r="AO67" s="345" t="s">
        <v>283</v>
      </c>
      <c r="AP67" s="340">
        <f t="shared" si="11"/>
        <v>33</v>
      </c>
      <c r="AQ67">
        <f t="shared" ref="AQ67:AQ74" si="12">COUNTIF($AO$3:$AO$74,AO67)</f>
        <v>1</v>
      </c>
    </row>
    <row r="68" spans="7:43">
      <c r="G68" t="s">
        <v>35</v>
      </c>
      <c r="H68" t="s">
        <v>34</v>
      </c>
      <c r="Q68" s="367" t="str">
        <f>'brm en plein 2024'!T70</f>
        <v>CS5C&gt;10ha</v>
      </c>
      <c r="R68" s="367">
        <f>'brm en plein 2024'!U70</f>
        <v>4532</v>
      </c>
      <c r="AA68" s="347" t="s">
        <v>287</v>
      </c>
      <c r="AB68" s="46">
        <f t="shared" si="10"/>
        <v>69</v>
      </c>
      <c r="AC68" s="46">
        <f t="shared" si="8"/>
        <v>0</v>
      </c>
      <c r="AD68" s="46"/>
      <c r="AO68" s="345" t="s">
        <v>287</v>
      </c>
      <c r="AP68" s="340">
        <f t="shared" si="11"/>
        <v>38</v>
      </c>
      <c r="AQ68">
        <f t="shared" si="12"/>
        <v>1</v>
      </c>
    </row>
    <row r="69" spans="7:43">
      <c r="G69" t="s">
        <v>344</v>
      </c>
      <c r="H69" t="s">
        <v>49</v>
      </c>
      <c r="Q69" s="367" t="str">
        <f>'brm en plein 2024'!T71</f>
        <v>CS6C&gt;10ha</v>
      </c>
      <c r="R69" s="367">
        <f>'brm en plein 2024'!U71</f>
        <v>5120</v>
      </c>
      <c r="AA69" s="347" t="s">
        <v>805</v>
      </c>
      <c r="AB69" s="46">
        <f t="shared" ref="AB69:AB74" si="13">Z4</f>
        <v>48</v>
      </c>
      <c r="AC69" s="46">
        <f t="shared" si="8"/>
        <v>0</v>
      </c>
      <c r="AD69" s="46"/>
      <c r="AO69" s="343" t="s">
        <v>805</v>
      </c>
      <c r="AP69" s="340">
        <f t="shared" ref="AP69:AP74" si="14">AL4</f>
        <v>27</v>
      </c>
      <c r="AQ69">
        <f t="shared" si="12"/>
        <v>1</v>
      </c>
    </row>
    <row r="70" spans="7:43">
      <c r="G70" t="s">
        <v>345</v>
      </c>
      <c r="H70" t="s">
        <v>49</v>
      </c>
      <c r="Q70" s="367" t="str">
        <f>'brm en plein 2024'!T72</f>
        <v>CS7C&gt;10ha</v>
      </c>
      <c r="R70" s="367">
        <f>'brm en plein 2024'!U72</f>
        <v>5831</v>
      </c>
      <c r="AA70" s="347" t="s">
        <v>806</v>
      </c>
      <c r="AB70" s="46">
        <f t="shared" si="13"/>
        <v>51</v>
      </c>
      <c r="AC70" s="46">
        <f t="shared" si="8"/>
        <v>0</v>
      </c>
      <c r="AD70" s="46"/>
      <c r="AO70" s="343" t="s">
        <v>806</v>
      </c>
      <c r="AP70" s="340">
        <f t="shared" si="14"/>
        <v>29</v>
      </c>
      <c r="AQ70">
        <f t="shared" si="12"/>
        <v>1</v>
      </c>
    </row>
    <row r="71" spans="7:43">
      <c r="G71" t="s">
        <v>346</v>
      </c>
      <c r="H71" t="s">
        <v>49</v>
      </c>
      <c r="Q71" s="367" t="str">
        <f>'brm en plein 2024'!T73</f>
        <v>CS8C&gt;10ha</v>
      </c>
      <c r="R71" s="367">
        <f>'brm en plein 2024'!U73</f>
        <v>4959</v>
      </c>
      <c r="AA71" s="347" t="s">
        <v>807</v>
      </c>
      <c r="AB71" s="46">
        <f t="shared" si="13"/>
        <v>59</v>
      </c>
      <c r="AC71" s="46">
        <f t="shared" si="8"/>
        <v>0</v>
      </c>
      <c r="AD71" s="46"/>
      <c r="AO71" s="343" t="s">
        <v>807</v>
      </c>
      <c r="AP71" s="340">
        <f t="shared" si="14"/>
        <v>34</v>
      </c>
      <c r="AQ71">
        <f t="shared" si="12"/>
        <v>1</v>
      </c>
    </row>
    <row r="72" spans="7:43">
      <c r="G72" t="s">
        <v>347</v>
      </c>
      <c r="H72" t="s">
        <v>49</v>
      </c>
      <c r="Q72" s="367" t="str">
        <f>'brm en plein 2024'!T75</f>
        <v>CS2D&lt;4ha</v>
      </c>
      <c r="R72" s="367">
        <f>'brm en plein 2024'!U75</f>
        <v>5235</v>
      </c>
      <c r="AA72" s="347" t="s">
        <v>808</v>
      </c>
      <c r="AB72" s="46">
        <f t="shared" si="13"/>
        <v>49</v>
      </c>
      <c r="AC72" s="46">
        <f t="shared" si="8"/>
        <v>0</v>
      </c>
      <c r="AD72" s="46"/>
      <c r="AO72" s="343" t="s">
        <v>808</v>
      </c>
      <c r="AP72" s="340">
        <f t="shared" si="14"/>
        <v>28</v>
      </c>
      <c r="AQ72">
        <f t="shared" si="12"/>
        <v>1</v>
      </c>
    </row>
    <row r="73" spans="7:43">
      <c r="G73" t="s">
        <v>348</v>
      </c>
      <c r="H73" t="s">
        <v>34</v>
      </c>
      <c r="Q73" s="367" t="str">
        <f>'brm en plein 2024'!T76</f>
        <v>CS3D&lt;4ha</v>
      </c>
      <c r="R73" s="367">
        <f>'brm en plein 2024'!U76</f>
        <v>5462</v>
      </c>
      <c r="AA73" s="347" t="s">
        <v>809</v>
      </c>
      <c r="AB73" s="46">
        <f t="shared" si="13"/>
        <v>56</v>
      </c>
      <c r="AC73" s="46">
        <f t="shared" si="8"/>
        <v>0</v>
      </c>
      <c r="AD73" s="46"/>
      <c r="AO73" s="343" t="s">
        <v>809</v>
      </c>
      <c r="AP73" s="340">
        <f t="shared" si="14"/>
        <v>32</v>
      </c>
      <c r="AQ73">
        <f t="shared" si="12"/>
        <v>1</v>
      </c>
    </row>
    <row r="74" spans="7:43">
      <c r="Q74" s="367" t="str">
        <f>'brm en plein 2024'!T77</f>
        <v>CS4D&lt;4ha</v>
      </c>
      <c r="R74" s="367">
        <f>'brm en plein 2024'!U77</f>
        <v>6203</v>
      </c>
      <c r="AA74" s="347" t="s">
        <v>810</v>
      </c>
      <c r="AB74" s="337">
        <f t="shared" si="13"/>
        <v>66</v>
      </c>
      <c r="AC74" s="46">
        <f t="shared" si="8"/>
        <v>0</v>
      </c>
      <c r="AD74" s="46"/>
      <c r="AO74" s="343" t="s">
        <v>810</v>
      </c>
      <c r="AP74" s="340">
        <f t="shared" si="14"/>
        <v>36</v>
      </c>
      <c r="AQ74">
        <f t="shared" si="12"/>
        <v>1</v>
      </c>
    </row>
    <row r="75" spans="7:43">
      <c r="Q75" s="367" t="str">
        <f>'brm en plein 2024'!T78</f>
        <v>CS5D&lt;4ha</v>
      </c>
      <c r="R75" s="367">
        <f>'brm en plein 2024'!U78</f>
        <v>5271</v>
      </c>
    </row>
    <row r="76" spans="7:43">
      <c r="Q76" s="367" t="str">
        <f>'brm en plein 2024'!T79</f>
        <v>CS6D&lt;4ha</v>
      </c>
      <c r="R76" s="367">
        <f>'brm en plein 2024'!U79</f>
        <v>5921</v>
      </c>
    </row>
    <row r="77" spans="7:43">
      <c r="Q77" s="367" t="str">
        <f>'brm en plein 2024'!T80</f>
        <v>CS7D&lt;4ha</v>
      </c>
      <c r="R77" s="367">
        <f>'brm en plein 2024'!U80</f>
        <v>6707</v>
      </c>
    </row>
    <row r="78" spans="7:43">
      <c r="Q78" s="367" t="str">
        <f>'brm en plein 2024'!T81</f>
        <v>CS8D&lt;4ha</v>
      </c>
      <c r="R78" s="367">
        <f>'brm en plein 2024'!U81</f>
        <v>5481</v>
      </c>
    </row>
    <row r="79" spans="7:43">
      <c r="Q79" s="367" t="str">
        <f>'brm en plein 2024'!T83</f>
        <v>CS2D4-10ha</v>
      </c>
      <c r="R79" s="367">
        <f>'brm en plein 2024'!U83</f>
        <v>4986</v>
      </c>
    </row>
    <row r="80" spans="7:43">
      <c r="Q80" s="367" t="str">
        <f>'brm en plein 2024'!T84</f>
        <v>CS3D4-10ha</v>
      </c>
      <c r="R80" s="367">
        <f>'brm en plein 2024'!U84</f>
        <v>5202</v>
      </c>
    </row>
    <row r="81" spans="17:18">
      <c r="Q81" s="367" t="str">
        <f>'brm en plein 2024'!T85</f>
        <v>CS4D4-10ha</v>
      </c>
      <c r="R81" s="367">
        <f>'brm en plein 2024'!U85</f>
        <v>5908</v>
      </c>
    </row>
    <row r="82" spans="17:18">
      <c r="Q82" s="367" t="str">
        <f>'brm en plein 2024'!T86</f>
        <v>CS5D4-10ha</v>
      </c>
      <c r="R82" s="367">
        <f>'brm en plein 2024'!U86</f>
        <v>5020</v>
      </c>
    </row>
    <row r="83" spans="17:18">
      <c r="Q83" s="367" t="str">
        <f>'brm en plein 2024'!T87</f>
        <v>CS6D4-10ha</v>
      </c>
      <c r="R83" s="367">
        <f>'brm en plein 2024'!U87</f>
        <v>5639</v>
      </c>
    </row>
    <row r="84" spans="17:18">
      <c r="Q84" s="367" t="str">
        <f>'brm en plein 2024'!T88</f>
        <v>CS7D4-10ha</v>
      </c>
      <c r="R84" s="367">
        <f>'brm en plein 2024'!U88</f>
        <v>6388</v>
      </c>
    </row>
    <row r="85" spans="17:18">
      <c r="Q85" s="367" t="str">
        <f>'brm en plein 2024'!T89</f>
        <v>CS8D4-10ha</v>
      </c>
      <c r="R85" s="367">
        <f>'brm en plein 2024'!U89</f>
        <v>5220</v>
      </c>
    </row>
    <row r="86" spans="17:18">
      <c r="Q86" s="367" t="str">
        <f>'brm en plein 2024'!T91</f>
        <v>CS2D&gt;10ha</v>
      </c>
      <c r="R86" s="367">
        <f>'brm en plein 2024'!U91</f>
        <v>4737</v>
      </c>
    </row>
    <row r="87" spans="17:18">
      <c r="Q87" s="367" t="str">
        <f>'brm en plein 2024'!T92</f>
        <v>CS3D&gt;10ha</v>
      </c>
      <c r="R87" s="367">
        <f>'brm en plein 2024'!U92</f>
        <v>4942</v>
      </c>
    </row>
    <row r="88" spans="17:18">
      <c r="Q88" s="367" t="str">
        <f>'brm en plein 2024'!T93</f>
        <v>CS4D&gt;10ha</v>
      </c>
      <c r="R88" s="367">
        <f>'brm en plein 2024'!U93</f>
        <v>5613</v>
      </c>
    </row>
    <row r="89" spans="17:18">
      <c r="Q89" s="367" t="str">
        <f>'brm en plein 2024'!T94</f>
        <v>CS5D&gt;10ha</v>
      </c>
      <c r="R89" s="367">
        <f>'brm en plein 2024'!U94</f>
        <v>4769</v>
      </c>
    </row>
    <row r="90" spans="17:18">
      <c r="Q90" s="367" t="str">
        <f>'brm en plein 2024'!T95</f>
        <v>CS6D&gt;10ha</v>
      </c>
      <c r="R90" s="367">
        <f>'brm en plein 2024'!U95</f>
        <v>5357</v>
      </c>
    </row>
    <row r="91" spans="17:18">
      <c r="Q91" s="367" t="str">
        <f>'brm en plein 2024'!T96</f>
        <v>CS7D&gt;10ha</v>
      </c>
      <c r="R91" s="367">
        <f>'brm en plein 2024'!U96</f>
        <v>6069</v>
      </c>
    </row>
    <row r="92" spans="17:18">
      <c r="Q92" s="367" t="str">
        <f>'brm en plein 2024'!T97</f>
        <v>CS8D&gt;10ha</v>
      </c>
      <c r="R92" s="367">
        <f>'brm en plein 2024'!U97</f>
        <v>4959</v>
      </c>
    </row>
    <row r="93" spans="17:18">
      <c r="Q93" s="367" t="str">
        <f>'brm en plein 2024'!T99</f>
        <v>CS2E&lt;4ha</v>
      </c>
      <c r="R93" s="367">
        <f>'brm en plein 2024'!U99</f>
        <v>4973</v>
      </c>
    </row>
    <row r="94" spans="17:18">
      <c r="Q94" s="367" t="str">
        <f>'brm en plein 2024'!T100</f>
        <v>CS3E&lt;4ha</v>
      </c>
      <c r="R94" s="367">
        <f>'brm en plein 2024'!U100</f>
        <v>5200</v>
      </c>
    </row>
    <row r="95" spans="17:18">
      <c r="Q95" s="367" t="str">
        <f>'brm en plein 2024'!T101</f>
        <v>CS4E&lt;4ha</v>
      </c>
      <c r="R95" s="367">
        <f>'brm en plein 2024'!U101</f>
        <v>5941</v>
      </c>
    </row>
    <row r="96" spans="17:18">
      <c r="Q96" s="367" t="str">
        <f>'brm en plein 2024'!T102</f>
        <v>CS5E&lt;4ha</v>
      </c>
      <c r="R96" s="367">
        <f>'brm en plein 2024'!U102</f>
        <v>5009</v>
      </c>
    </row>
    <row r="97" spans="17:18">
      <c r="Q97" s="367" t="str">
        <f>'brm en plein 2024'!T103</f>
        <v>CS6E&lt;4ha</v>
      </c>
      <c r="R97" s="367">
        <f>'brm en plein 2024'!U103</f>
        <v>5658</v>
      </c>
    </row>
    <row r="98" spans="17:18">
      <c r="Q98" s="367" t="str">
        <f>'brm en plein 2024'!T104</f>
        <v>CS7E&lt;4ha</v>
      </c>
      <c r="R98" s="367">
        <f>'brm en plein 2024'!U104</f>
        <v>6445</v>
      </c>
    </row>
    <row r="99" spans="17:18">
      <c r="Q99" s="367" t="str">
        <f>'brm en plein 2024'!T105</f>
        <v>CS8E&lt;4ha</v>
      </c>
      <c r="R99" s="367">
        <f>'brm en plein 2024'!U105</f>
        <v>5481</v>
      </c>
    </row>
    <row r="100" spans="17:18">
      <c r="Q100" s="367" t="str">
        <f>'brm en plein 2024'!T107</f>
        <v>CS2E4-10ha</v>
      </c>
      <c r="R100" s="367">
        <f>'brm en plein 2024'!U107</f>
        <v>4736</v>
      </c>
    </row>
    <row r="101" spans="17:18">
      <c r="Q101" s="367" t="str">
        <f>'brm en plein 2024'!T108</f>
        <v>CS3E4-10ha</v>
      </c>
      <c r="R101" s="367">
        <f>'brm en plein 2024'!U108</f>
        <v>4952</v>
      </c>
    </row>
    <row r="102" spans="17:18">
      <c r="Q102" s="367" t="str">
        <f>'brm en plein 2024'!T109</f>
        <v>CS4E4-10ha</v>
      </c>
      <c r="R102" s="367">
        <f>'brm en plein 2024'!U109</f>
        <v>5658</v>
      </c>
    </row>
    <row r="103" spans="17:18">
      <c r="Q103" s="367" t="str">
        <f>'brm en plein 2024'!T110</f>
        <v>CS5E4-10ha</v>
      </c>
      <c r="R103" s="367">
        <f>'brm en plein 2024'!U110</f>
        <v>4770</v>
      </c>
    </row>
    <row r="104" spans="17:18">
      <c r="Q104" s="367" t="str">
        <f>'brm en plein 2024'!T111</f>
        <v>CS6E4-10ha</v>
      </c>
      <c r="R104" s="367">
        <f>'brm en plein 2024'!U111</f>
        <v>5389</v>
      </c>
    </row>
    <row r="105" spans="17:18">
      <c r="Q105" s="367" t="str">
        <f>'brm en plein 2024'!T112</f>
        <v>CS7E4-10ha</v>
      </c>
      <c r="R105" s="367">
        <f>'brm en plein 2024'!U112</f>
        <v>6138</v>
      </c>
    </row>
    <row r="106" spans="17:18">
      <c r="Q106" s="367" t="str">
        <f>'brm en plein 2024'!T113</f>
        <v>CS8E4-10ha</v>
      </c>
      <c r="R106" s="367">
        <f>'brm en plein 2024'!U113</f>
        <v>5220</v>
      </c>
    </row>
    <row r="107" spans="17:18">
      <c r="Q107" s="367" t="str">
        <f>'brm en plein 2024'!T115</f>
        <v>CS2E&gt;10ha</v>
      </c>
      <c r="R107" s="367">
        <f>'brm en plein 2024'!U115</f>
        <v>4499</v>
      </c>
    </row>
    <row r="108" spans="17:18">
      <c r="Q108" s="367" t="str">
        <f>'brm en plein 2024'!T116</f>
        <v>CS3E&gt;10ha</v>
      </c>
      <c r="R108" s="367">
        <f>'brm en plein 2024'!U116</f>
        <v>4704</v>
      </c>
    </row>
    <row r="109" spans="17:18">
      <c r="Q109" s="367" t="str">
        <f>'brm en plein 2024'!T117</f>
        <v>CS4E&gt;10ha</v>
      </c>
      <c r="R109" s="367">
        <f>'brm en plein 2024'!U117</f>
        <v>5375</v>
      </c>
    </row>
    <row r="110" spans="17:18">
      <c r="Q110" s="367" t="str">
        <f>'brm en plein 2024'!T118</f>
        <v>CS5E&gt;10ha</v>
      </c>
      <c r="R110" s="367">
        <f>'brm en plein 2024'!U118</f>
        <v>4532</v>
      </c>
    </row>
    <row r="111" spans="17:18">
      <c r="Q111" s="367" t="str">
        <f>'brm en plein 2024'!T119</f>
        <v>CS6E&gt;10ha</v>
      </c>
      <c r="R111" s="367">
        <f>'brm en plein 2024'!U119</f>
        <v>5120</v>
      </c>
    </row>
    <row r="112" spans="17:18">
      <c r="Q112" s="367" t="str">
        <f>'brm en plein 2024'!T120</f>
        <v>CS7E&gt;10ha</v>
      </c>
      <c r="R112" s="367">
        <f>'brm en plein 2024'!U120</f>
        <v>5831</v>
      </c>
    </row>
    <row r="113" spans="17:18">
      <c r="Q113" s="367" t="str">
        <f>'brm en plein 2024'!T121</f>
        <v>CS8E&gt;10ha</v>
      </c>
      <c r="R113" s="367">
        <f>'brm en plein 2024'!U121</f>
        <v>4959</v>
      </c>
    </row>
  </sheetData>
  <mergeCells count="5">
    <mergeCell ref="L1:P1"/>
    <mergeCell ref="U1:W1"/>
    <mergeCell ref="X1:Z1"/>
    <mergeCell ref="AG1:AI1"/>
    <mergeCell ref="AJ1:AL1"/>
  </mergeCells>
  <phoneticPr fontId="64" type="noConversion"/>
  <pageMargins left="0.70000000000000007" right="0.70000000000000007" top="0.75" bottom="0.75" header="0.30000000000000004" footer="0.30000000000000004"/>
  <pageSetup paperSize="9" fitToWidth="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J12"/>
  <sheetViews>
    <sheetView workbookViewId="0">
      <selection activeCell="J4" sqref="J4"/>
    </sheetView>
  </sheetViews>
  <sheetFormatPr baseColWidth="10" defaultRowHeight="15"/>
  <cols>
    <col min="1" max="1" width="20.140625" bestFit="1" customWidth="1"/>
    <col min="4" max="4" width="22" bestFit="1" customWidth="1"/>
    <col min="8" max="8" width="29.140625" customWidth="1"/>
  </cols>
  <sheetData>
    <row r="1" spans="1:10">
      <c r="A1" t="s">
        <v>586</v>
      </c>
      <c r="B1" t="s">
        <v>605</v>
      </c>
      <c r="C1" t="s">
        <v>609</v>
      </c>
      <c r="D1" t="s">
        <v>626</v>
      </c>
      <c r="E1" t="s">
        <v>675</v>
      </c>
      <c r="F1" t="s">
        <v>679</v>
      </c>
      <c r="G1" t="s">
        <v>706</v>
      </c>
      <c r="H1" t="s">
        <v>711</v>
      </c>
      <c r="I1" t="s">
        <v>734</v>
      </c>
      <c r="J1" t="s">
        <v>746</v>
      </c>
    </row>
    <row r="2" spans="1:10" ht="15.75">
      <c r="A2" s="170" t="s">
        <v>587</v>
      </c>
      <c r="B2" t="s">
        <v>606</v>
      </c>
      <c r="C2" t="s">
        <v>610</v>
      </c>
      <c r="D2" s="160" t="s">
        <v>627</v>
      </c>
      <c r="E2" t="s">
        <v>676</v>
      </c>
      <c r="F2" t="s">
        <v>676</v>
      </c>
      <c r="G2" t="s">
        <v>707</v>
      </c>
      <c r="H2" t="s">
        <v>712</v>
      </c>
      <c r="I2" t="s">
        <v>735</v>
      </c>
      <c r="J2" t="s">
        <v>747</v>
      </c>
    </row>
    <row r="3" spans="1:10" ht="15.75">
      <c r="A3" s="170" t="s">
        <v>588</v>
      </c>
      <c r="B3" t="s">
        <v>608</v>
      </c>
      <c r="C3" t="s">
        <v>611</v>
      </c>
      <c r="D3" t="s">
        <v>628</v>
      </c>
      <c r="E3" t="s">
        <v>677</v>
      </c>
      <c r="F3" s="158" t="s">
        <v>680</v>
      </c>
      <c r="G3" t="s">
        <v>708</v>
      </c>
      <c r="H3" t="s">
        <v>707</v>
      </c>
      <c r="I3" t="s">
        <v>736</v>
      </c>
      <c r="J3" t="s">
        <v>748</v>
      </c>
    </row>
    <row r="4" spans="1:10" ht="15.75">
      <c r="A4" s="170" t="s">
        <v>589</v>
      </c>
      <c r="B4" t="s">
        <v>607</v>
      </c>
      <c r="C4" t="s">
        <v>612</v>
      </c>
      <c r="D4" t="s">
        <v>629</v>
      </c>
      <c r="E4" s="158" t="s">
        <v>678</v>
      </c>
      <c r="F4" t="s">
        <v>681</v>
      </c>
      <c r="G4" t="s">
        <v>709</v>
      </c>
      <c r="H4" t="s">
        <v>708</v>
      </c>
      <c r="I4" t="s">
        <v>737</v>
      </c>
    </row>
    <row r="5" spans="1:10" ht="15.75">
      <c r="A5" s="170" t="s">
        <v>590</v>
      </c>
      <c r="D5" t="s">
        <v>630</v>
      </c>
      <c r="H5" t="s">
        <v>713</v>
      </c>
    </row>
    <row r="6" spans="1:10" ht="15.75">
      <c r="A6" s="170" t="s">
        <v>591</v>
      </c>
    </row>
    <row r="7" spans="1:10" ht="15.75">
      <c r="A7" s="170" t="s">
        <v>592</v>
      </c>
    </row>
    <row r="8" spans="1:10" ht="15.75">
      <c r="A8" s="171" t="s">
        <v>682</v>
      </c>
    </row>
    <row r="9" spans="1:10" ht="15.75">
      <c r="A9" s="171" t="s">
        <v>683</v>
      </c>
    </row>
    <row r="10" spans="1:10" ht="15.75">
      <c r="A10" s="171" t="s">
        <v>684</v>
      </c>
    </row>
    <row r="11" spans="1:10" ht="15.75">
      <c r="A11" s="172" t="s">
        <v>593</v>
      </c>
    </row>
    <row r="12" spans="1:10" ht="15.75">
      <c r="A12" s="172" t="s">
        <v>594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70C0"/>
  </sheetPr>
  <dimension ref="A1:Y121"/>
  <sheetViews>
    <sheetView zoomScale="90" zoomScaleNormal="90" workbookViewId="0">
      <selection sqref="A1:C1"/>
    </sheetView>
  </sheetViews>
  <sheetFormatPr baseColWidth="10" defaultColWidth="10.85546875" defaultRowHeight="15"/>
  <cols>
    <col min="1" max="1" width="27" style="179" customWidth="1"/>
    <col min="2" max="2" width="10.85546875" style="179"/>
    <col min="3" max="3" width="52.5703125" style="179" customWidth="1"/>
    <col min="4" max="4" width="11.140625" style="179" customWidth="1"/>
    <col min="5" max="7" width="11.28515625" style="179" customWidth="1"/>
    <col min="8" max="8" width="11.42578125" style="179" customWidth="1"/>
    <col min="9" max="9" width="11.7109375" style="179" customWidth="1"/>
    <col min="10" max="12" width="11.42578125" style="179" bestFit="1" customWidth="1"/>
    <col min="13" max="13" width="11.7109375" style="179" customWidth="1"/>
    <col min="14" max="15" width="11.42578125" style="179" bestFit="1" customWidth="1"/>
    <col min="16" max="16" width="11.28515625" style="179" customWidth="1"/>
    <col min="17" max="18" width="11.7109375" style="179" customWidth="1"/>
    <col min="19" max="16384" width="10.85546875" style="179"/>
  </cols>
  <sheetData>
    <row r="1" spans="1:25" ht="19.5" customHeight="1" thickBot="1">
      <c r="A1" s="1037" t="s">
        <v>349</v>
      </c>
      <c r="B1" s="1038"/>
      <c r="C1" s="1038"/>
      <c r="D1" s="1039" t="s">
        <v>156</v>
      </c>
      <c r="E1" s="1040"/>
      <c r="F1" s="1041"/>
      <c r="G1" s="1040" t="s">
        <v>168</v>
      </c>
      <c r="H1" s="1040"/>
      <c r="I1" s="1040"/>
      <c r="J1" s="1039" t="s">
        <v>175</v>
      </c>
      <c r="K1" s="1040"/>
      <c r="L1" s="1041"/>
      <c r="M1" s="1040" t="s">
        <v>143</v>
      </c>
      <c r="N1" s="1040"/>
      <c r="O1" s="1040"/>
      <c r="P1" s="1039" t="s">
        <v>185</v>
      </c>
      <c r="Q1" s="1040"/>
      <c r="R1" s="1041"/>
      <c r="T1" s="368" t="s">
        <v>158</v>
      </c>
      <c r="U1" s="365"/>
      <c r="V1" s="368" t="s">
        <v>159</v>
      </c>
      <c r="W1" s="365"/>
      <c r="X1" s="368" t="s">
        <v>873</v>
      </c>
      <c r="Y1" s="365"/>
    </row>
    <row r="2" spans="1:25" ht="86.25" customHeight="1" thickBot="1">
      <c r="A2" s="180" t="s">
        <v>756</v>
      </c>
      <c r="B2" s="181"/>
      <c r="C2" s="182"/>
      <c r="D2" s="1033" t="s">
        <v>757</v>
      </c>
      <c r="E2" s="1034"/>
      <c r="F2" s="1035"/>
      <c r="G2" s="1033" t="s">
        <v>350</v>
      </c>
      <c r="H2" s="1034"/>
      <c r="I2" s="1035"/>
      <c r="J2" s="1044" t="s">
        <v>758</v>
      </c>
      <c r="K2" s="1045"/>
      <c r="L2" s="1046"/>
      <c r="M2" s="1044" t="s">
        <v>1153</v>
      </c>
      <c r="N2" s="1045"/>
      <c r="O2" s="1046"/>
      <c r="P2" s="1033" t="s">
        <v>759</v>
      </c>
      <c r="Q2" s="1034"/>
      <c r="R2" s="1035"/>
      <c r="T2" s="179" t="s">
        <v>874</v>
      </c>
      <c r="U2" s="366">
        <f>D4</f>
        <v>2310</v>
      </c>
    </row>
    <row r="3" spans="1:25" ht="19.5" thickBot="1">
      <c r="A3" s="183"/>
      <c r="B3" s="184" t="s">
        <v>32</v>
      </c>
      <c r="C3" s="185" t="s">
        <v>351</v>
      </c>
      <c r="D3" s="186" t="str">
        <f>T1</f>
        <v>&lt;4ha</v>
      </c>
      <c r="E3" s="186" t="str">
        <f t="shared" ref="E3" si="0">V1</f>
        <v>4-10ha</v>
      </c>
      <c r="F3" s="186" t="str">
        <f>X1</f>
        <v xml:space="preserve"> &gt;10ha</v>
      </c>
      <c r="G3" s="189" t="s">
        <v>352</v>
      </c>
      <c r="H3" s="187" t="s">
        <v>353</v>
      </c>
      <c r="I3" s="189" t="s">
        <v>354</v>
      </c>
      <c r="J3" s="186" t="s">
        <v>352</v>
      </c>
      <c r="K3" s="187" t="s">
        <v>353</v>
      </c>
      <c r="L3" s="188" t="s">
        <v>354</v>
      </c>
      <c r="M3" s="186" t="s">
        <v>352</v>
      </c>
      <c r="N3" s="187" t="s">
        <v>353</v>
      </c>
      <c r="O3" s="189" t="s">
        <v>354</v>
      </c>
      <c r="P3" s="186" t="s">
        <v>352</v>
      </c>
      <c r="Q3" s="187" t="s">
        <v>353</v>
      </c>
      <c r="R3" s="188" t="s">
        <v>354</v>
      </c>
      <c r="T3" s="179" t="s">
        <v>875</v>
      </c>
      <c r="U3" s="366">
        <f>J5</f>
        <v>4973</v>
      </c>
    </row>
    <row r="4" spans="1:25" ht="18.75">
      <c r="A4" s="1036" t="s">
        <v>760</v>
      </c>
      <c r="B4" s="190" t="s">
        <v>45</v>
      </c>
      <c r="C4" s="191" t="s">
        <v>355</v>
      </c>
      <c r="D4" s="192">
        <v>2310</v>
      </c>
      <c r="E4" s="193">
        <v>2200</v>
      </c>
      <c r="F4" s="194">
        <v>2090</v>
      </c>
      <c r="G4" s="192">
        <v>3495</v>
      </c>
      <c r="H4" s="193">
        <v>3355</v>
      </c>
      <c r="I4" s="194">
        <v>3215</v>
      </c>
      <c r="J4" s="195"/>
      <c r="K4" s="196"/>
      <c r="L4" s="197"/>
      <c r="M4" s="198"/>
      <c r="N4" s="196"/>
      <c r="O4" s="199"/>
      <c r="P4" s="195"/>
      <c r="Q4" s="196"/>
      <c r="R4" s="197"/>
      <c r="T4" s="179" t="s">
        <v>876</v>
      </c>
      <c r="U4" s="366">
        <f t="shared" ref="U4:U8" si="1">J6</f>
        <v>5200</v>
      </c>
    </row>
    <row r="5" spans="1:25" ht="18.75">
      <c r="A5" s="1036"/>
      <c r="B5" s="200" t="s">
        <v>46</v>
      </c>
      <c r="C5" s="201" t="s">
        <v>761</v>
      </c>
      <c r="D5" s="202"/>
      <c r="E5" s="203"/>
      <c r="F5" s="204"/>
      <c r="G5" s="205"/>
      <c r="H5" s="206"/>
      <c r="I5" s="207"/>
      <c r="J5" s="208">
        <v>4973</v>
      </c>
      <c r="K5" s="209">
        <v>4736</v>
      </c>
      <c r="L5" s="210">
        <v>4499</v>
      </c>
      <c r="M5" s="211">
        <v>5235</v>
      </c>
      <c r="N5" s="209">
        <v>4986</v>
      </c>
      <c r="O5" s="210">
        <v>4737</v>
      </c>
      <c r="P5" s="202"/>
      <c r="Q5" s="203"/>
      <c r="R5" s="204"/>
      <c r="S5" s="212"/>
      <c r="T5" s="179" t="s">
        <v>877</v>
      </c>
      <c r="U5" s="366">
        <f t="shared" si="1"/>
        <v>5941</v>
      </c>
    </row>
    <row r="6" spans="1:25" ht="37.5">
      <c r="A6" s="1036"/>
      <c r="B6" s="200" t="s">
        <v>34</v>
      </c>
      <c r="C6" s="213" t="s">
        <v>356</v>
      </c>
      <c r="D6" s="202"/>
      <c r="E6" s="203"/>
      <c r="F6" s="204"/>
      <c r="G6" s="205"/>
      <c r="H6" s="206"/>
      <c r="I6" s="207"/>
      <c r="J6" s="214">
        <v>5200</v>
      </c>
      <c r="K6" s="209">
        <v>4952</v>
      </c>
      <c r="L6" s="210">
        <v>4704</v>
      </c>
      <c r="M6" s="211">
        <v>5462</v>
      </c>
      <c r="N6" s="209">
        <v>5202</v>
      </c>
      <c r="O6" s="210">
        <v>4942</v>
      </c>
      <c r="P6" s="202"/>
      <c r="Q6" s="203"/>
      <c r="R6" s="204"/>
      <c r="S6" s="212"/>
      <c r="T6" s="179" t="s">
        <v>878</v>
      </c>
      <c r="U6" s="366">
        <f t="shared" si="1"/>
        <v>5009</v>
      </c>
    </row>
    <row r="7" spans="1:25" ht="18.75">
      <c r="A7" s="1036"/>
      <c r="B7" s="200" t="s">
        <v>47</v>
      </c>
      <c r="C7" s="213" t="s">
        <v>357</v>
      </c>
      <c r="D7" s="202"/>
      <c r="E7" s="203"/>
      <c r="F7" s="204"/>
      <c r="G7" s="205"/>
      <c r="H7" s="206"/>
      <c r="I7" s="207"/>
      <c r="J7" s="214">
        <v>5941</v>
      </c>
      <c r="K7" s="209">
        <v>5658</v>
      </c>
      <c r="L7" s="210">
        <v>5375</v>
      </c>
      <c r="M7" s="211">
        <v>6203</v>
      </c>
      <c r="N7" s="209">
        <v>5908</v>
      </c>
      <c r="O7" s="210">
        <v>5613</v>
      </c>
      <c r="P7" s="202"/>
      <c r="Q7" s="203"/>
      <c r="R7" s="204"/>
      <c r="S7" s="212"/>
      <c r="T7" s="179" t="s">
        <v>879</v>
      </c>
      <c r="U7" s="366">
        <f t="shared" si="1"/>
        <v>5658</v>
      </c>
    </row>
    <row r="8" spans="1:25" ht="18.75">
      <c r="A8" s="1036"/>
      <c r="B8" s="200" t="s">
        <v>48</v>
      </c>
      <c r="C8" s="213" t="s">
        <v>358</v>
      </c>
      <c r="D8" s="202"/>
      <c r="E8" s="203"/>
      <c r="F8" s="204"/>
      <c r="G8" s="205"/>
      <c r="H8" s="206"/>
      <c r="I8" s="207"/>
      <c r="J8" s="214">
        <v>5009</v>
      </c>
      <c r="K8" s="209">
        <v>4770</v>
      </c>
      <c r="L8" s="210">
        <v>4532</v>
      </c>
      <c r="M8" s="211">
        <v>5271</v>
      </c>
      <c r="N8" s="209">
        <v>5020</v>
      </c>
      <c r="O8" s="210">
        <v>4769</v>
      </c>
      <c r="P8" s="215"/>
      <c r="Q8" s="216"/>
      <c r="R8" s="217"/>
      <c r="S8" s="212"/>
      <c r="T8" s="179" t="s">
        <v>880</v>
      </c>
      <c r="U8" s="366">
        <f t="shared" si="1"/>
        <v>6445</v>
      </c>
    </row>
    <row r="9" spans="1:25" ht="37.5">
      <c r="A9" s="1036"/>
      <c r="B9" s="200" t="s">
        <v>49</v>
      </c>
      <c r="C9" s="213" t="s">
        <v>359</v>
      </c>
      <c r="D9" s="202"/>
      <c r="E9" s="203"/>
      <c r="F9" s="204"/>
      <c r="G9" s="205"/>
      <c r="H9" s="203"/>
      <c r="I9" s="207"/>
      <c r="J9" s="214">
        <v>5658</v>
      </c>
      <c r="K9" s="209">
        <v>5389</v>
      </c>
      <c r="L9" s="210">
        <v>5120</v>
      </c>
      <c r="M9" s="211">
        <v>5921</v>
      </c>
      <c r="N9" s="209">
        <v>5639</v>
      </c>
      <c r="O9" s="210">
        <v>5357</v>
      </c>
      <c r="P9" s="215"/>
      <c r="Q9" s="216"/>
      <c r="R9" s="217"/>
      <c r="S9" s="212"/>
      <c r="T9" s="179" t="s">
        <v>881</v>
      </c>
      <c r="U9" s="366">
        <f>P11</f>
        <v>5481</v>
      </c>
    </row>
    <row r="10" spans="1:25" ht="37.5">
      <c r="A10" s="1036"/>
      <c r="B10" s="200" t="s">
        <v>50</v>
      </c>
      <c r="C10" s="213" t="s">
        <v>1083</v>
      </c>
      <c r="D10" s="202"/>
      <c r="E10" s="203"/>
      <c r="F10" s="204"/>
      <c r="G10" s="205"/>
      <c r="H10" s="203"/>
      <c r="I10" s="207"/>
      <c r="J10" s="214">
        <v>6445</v>
      </c>
      <c r="K10" s="209">
        <v>6138</v>
      </c>
      <c r="L10" s="210">
        <v>5831</v>
      </c>
      <c r="M10" s="211">
        <v>6707</v>
      </c>
      <c r="N10" s="209">
        <v>6388</v>
      </c>
      <c r="O10" s="210">
        <v>6069</v>
      </c>
      <c r="P10" s="215"/>
      <c r="Q10" s="216"/>
      <c r="R10" s="217"/>
      <c r="S10" s="212"/>
      <c r="T10" s="179" t="s">
        <v>882</v>
      </c>
      <c r="U10" s="366">
        <f>E4</f>
        <v>2200</v>
      </c>
    </row>
    <row r="11" spans="1:25" ht="19.5" thickBot="1">
      <c r="A11" s="1036"/>
      <c r="B11" s="218" t="s">
        <v>51</v>
      </c>
      <c r="C11" s="219" t="s">
        <v>360</v>
      </c>
      <c r="D11" s="220"/>
      <c r="E11" s="221"/>
      <c r="F11" s="222"/>
      <c r="G11" s="223"/>
      <c r="H11" s="224"/>
      <c r="I11" s="225"/>
      <c r="J11" s="220"/>
      <c r="K11" s="221"/>
      <c r="L11" s="222"/>
      <c r="M11" s="223"/>
      <c r="N11" s="221"/>
      <c r="O11" s="226"/>
      <c r="P11" s="208">
        <v>5481</v>
      </c>
      <c r="Q11" s="227">
        <v>5220</v>
      </c>
      <c r="R11" s="228">
        <v>4959</v>
      </c>
      <c r="T11" s="179" t="s">
        <v>883</v>
      </c>
      <c r="U11" s="366">
        <f>K5</f>
        <v>4736</v>
      </c>
    </row>
    <row r="12" spans="1:25" ht="19.5" thickBot="1">
      <c r="A12" s="760"/>
      <c r="B12" s="229"/>
      <c r="C12" s="230" t="s">
        <v>361</v>
      </c>
      <c r="D12" s="186" t="s">
        <v>352</v>
      </c>
      <c r="E12" s="187" t="s">
        <v>353</v>
      </c>
      <c r="F12" s="188" t="s">
        <v>354</v>
      </c>
      <c r="G12" s="189" t="s">
        <v>352</v>
      </c>
      <c r="H12" s="187" t="s">
        <v>353</v>
      </c>
      <c r="I12" s="189" t="s">
        <v>354</v>
      </c>
      <c r="J12" s="231" t="s">
        <v>352</v>
      </c>
      <c r="K12" s="232" t="s">
        <v>353</v>
      </c>
      <c r="L12" s="233" t="s">
        <v>354</v>
      </c>
      <c r="M12" s="234" t="s">
        <v>352</v>
      </c>
      <c r="N12" s="232" t="s">
        <v>353</v>
      </c>
      <c r="O12" s="234" t="s">
        <v>354</v>
      </c>
      <c r="P12" s="186" t="s">
        <v>352</v>
      </c>
      <c r="Q12" s="187" t="s">
        <v>353</v>
      </c>
      <c r="R12" s="188" t="s">
        <v>354</v>
      </c>
      <c r="T12" s="179" t="s">
        <v>884</v>
      </c>
      <c r="U12" s="366">
        <f t="shared" ref="U12:U16" si="2">K6</f>
        <v>4952</v>
      </c>
    </row>
    <row r="13" spans="1:25" ht="18.75">
      <c r="A13" s="1042"/>
      <c r="B13" s="235" t="s">
        <v>362</v>
      </c>
      <c r="C13" s="236" t="s">
        <v>363</v>
      </c>
      <c r="D13" s="237">
        <v>504</v>
      </c>
      <c r="E13" s="238">
        <v>475</v>
      </c>
      <c r="F13" s="239">
        <v>452</v>
      </c>
      <c r="G13" s="240">
        <v>504</v>
      </c>
      <c r="H13" s="238">
        <v>475</v>
      </c>
      <c r="I13" s="239">
        <v>452</v>
      </c>
      <c r="J13" s="214">
        <v>504</v>
      </c>
      <c r="K13" s="209">
        <v>475</v>
      </c>
      <c r="L13" s="210">
        <v>452</v>
      </c>
      <c r="M13" s="211">
        <v>504</v>
      </c>
      <c r="N13" s="209">
        <v>475</v>
      </c>
      <c r="O13" s="210">
        <v>452</v>
      </c>
      <c r="P13" s="241"/>
      <c r="Q13" s="242"/>
      <c r="R13" s="243"/>
      <c r="T13" s="769" t="s">
        <v>1148</v>
      </c>
      <c r="U13" s="366">
        <f t="shared" si="2"/>
        <v>5658</v>
      </c>
    </row>
    <row r="14" spans="1:25" ht="37.5">
      <c r="A14" s="1042"/>
      <c r="B14" s="235" t="s">
        <v>364</v>
      </c>
      <c r="C14" s="236" t="s">
        <v>762</v>
      </c>
      <c r="D14" s="244"/>
      <c r="E14" s="245"/>
      <c r="F14" s="246"/>
      <c r="G14" s="247"/>
      <c r="H14" s="245"/>
      <c r="I14" s="248"/>
      <c r="J14" s="214">
        <v>3003</v>
      </c>
      <c r="K14" s="209">
        <v>2856</v>
      </c>
      <c r="L14" s="210">
        <v>2693</v>
      </c>
      <c r="M14" s="211">
        <v>3003</v>
      </c>
      <c r="N14" s="209">
        <v>2856</v>
      </c>
      <c r="O14" s="210">
        <v>2693</v>
      </c>
      <c r="P14" s="214">
        <v>238</v>
      </c>
      <c r="Q14" s="209">
        <v>226</v>
      </c>
      <c r="R14" s="210">
        <v>213</v>
      </c>
      <c r="S14" s="249"/>
      <c r="T14" s="179" t="s">
        <v>885</v>
      </c>
      <c r="U14" s="366">
        <f t="shared" si="2"/>
        <v>4770</v>
      </c>
    </row>
    <row r="15" spans="1:25" ht="18.75">
      <c r="A15" s="1042"/>
      <c r="B15" s="235" t="s">
        <v>365</v>
      </c>
      <c r="C15" s="250" t="s">
        <v>366</v>
      </c>
      <c r="D15" s="251"/>
      <c r="E15" s="252"/>
      <c r="F15" s="253"/>
      <c r="G15" s="254"/>
      <c r="H15" s="252"/>
      <c r="I15" s="255"/>
      <c r="J15" s="214">
        <v>4380</v>
      </c>
      <c r="K15" s="209">
        <v>3070</v>
      </c>
      <c r="L15" s="210">
        <v>2020</v>
      </c>
      <c r="M15" s="211">
        <v>4380</v>
      </c>
      <c r="N15" s="209">
        <v>3070</v>
      </c>
      <c r="O15" s="210">
        <v>2020</v>
      </c>
      <c r="P15" s="214">
        <v>4380</v>
      </c>
      <c r="Q15" s="209">
        <v>3070</v>
      </c>
      <c r="R15" s="210">
        <v>2020</v>
      </c>
      <c r="T15" s="179" t="s">
        <v>886</v>
      </c>
      <c r="U15" s="366">
        <f t="shared" si="2"/>
        <v>5389</v>
      </c>
    </row>
    <row r="16" spans="1:25" ht="38.25" thickBot="1">
      <c r="A16" s="1043"/>
      <c r="B16" s="256" t="s">
        <v>367</v>
      </c>
      <c r="C16" s="257" t="s">
        <v>368</v>
      </c>
      <c r="D16" s="258" t="s">
        <v>369</v>
      </c>
      <c r="E16" s="259" t="s">
        <v>370</v>
      </c>
      <c r="F16" s="260">
        <v>0.16</v>
      </c>
      <c r="G16" s="261" t="s">
        <v>369</v>
      </c>
      <c r="H16" s="259" t="s">
        <v>370</v>
      </c>
      <c r="I16" s="262">
        <v>0.16</v>
      </c>
      <c r="J16" s="258" t="s">
        <v>369</v>
      </c>
      <c r="K16" s="259" t="s">
        <v>370</v>
      </c>
      <c r="L16" s="260">
        <v>0.16</v>
      </c>
      <c r="M16" s="261" t="s">
        <v>369</v>
      </c>
      <c r="N16" s="259" t="s">
        <v>370</v>
      </c>
      <c r="O16" s="260">
        <v>0.16</v>
      </c>
      <c r="P16" s="261" t="s">
        <v>369</v>
      </c>
      <c r="Q16" s="259" t="s">
        <v>370</v>
      </c>
      <c r="R16" s="260">
        <v>0.16</v>
      </c>
      <c r="T16" s="179" t="s">
        <v>887</v>
      </c>
      <c r="U16" s="366">
        <f t="shared" si="2"/>
        <v>6138</v>
      </c>
    </row>
    <row r="17" spans="1:21">
      <c r="A17" s="179" t="s">
        <v>371</v>
      </c>
      <c r="D17" s="179" t="s">
        <v>372</v>
      </c>
      <c r="L17" s="179" t="s">
        <v>373</v>
      </c>
      <c r="T17" s="179" t="s">
        <v>888</v>
      </c>
      <c r="U17" s="366">
        <f>Q11</f>
        <v>5220</v>
      </c>
    </row>
    <row r="18" spans="1:21">
      <c r="T18" s="368" t="s">
        <v>969</v>
      </c>
      <c r="U18" s="366">
        <f>F4</f>
        <v>2090</v>
      </c>
    </row>
    <row r="19" spans="1:21">
      <c r="T19" s="368" t="s">
        <v>970</v>
      </c>
      <c r="U19" s="366">
        <f>L5</f>
        <v>4499</v>
      </c>
    </row>
    <row r="20" spans="1:21">
      <c r="T20" s="769" t="s">
        <v>1149</v>
      </c>
      <c r="U20" s="366">
        <f t="shared" ref="U20:U24" si="3">L6</f>
        <v>4704</v>
      </c>
    </row>
    <row r="21" spans="1:21">
      <c r="T21" s="368" t="s">
        <v>971</v>
      </c>
      <c r="U21" s="366">
        <f t="shared" si="3"/>
        <v>5375</v>
      </c>
    </row>
    <row r="22" spans="1:21">
      <c r="T22" s="368" t="s">
        <v>972</v>
      </c>
      <c r="U22" s="366">
        <f t="shared" si="3"/>
        <v>4532</v>
      </c>
    </row>
    <row r="23" spans="1:21">
      <c r="T23" s="368" t="s">
        <v>973</v>
      </c>
      <c r="U23" s="366">
        <f t="shared" si="3"/>
        <v>5120</v>
      </c>
    </row>
    <row r="24" spans="1:21">
      <c r="T24" s="368" t="s">
        <v>974</v>
      </c>
      <c r="U24" s="366">
        <f t="shared" si="3"/>
        <v>5831</v>
      </c>
    </row>
    <row r="25" spans="1:21">
      <c r="T25" s="368" t="s">
        <v>975</v>
      </c>
      <c r="U25" s="366">
        <f>R11</f>
        <v>4959</v>
      </c>
    </row>
    <row r="26" spans="1:21">
      <c r="T26" s="179" t="s">
        <v>893</v>
      </c>
      <c r="U26" s="366">
        <f>G4</f>
        <v>3495</v>
      </c>
    </row>
    <row r="27" spans="1:21">
      <c r="T27" s="179" t="s">
        <v>894</v>
      </c>
      <c r="U27" s="366">
        <f t="shared" ref="U27:U32" si="4">J5</f>
        <v>4973</v>
      </c>
    </row>
    <row r="28" spans="1:21">
      <c r="T28" s="179" t="s">
        <v>895</v>
      </c>
      <c r="U28" s="366">
        <f t="shared" si="4"/>
        <v>5200</v>
      </c>
    </row>
    <row r="29" spans="1:21">
      <c r="T29" s="179" t="s">
        <v>896</v>
      </c>
      <c r="U29" s="366">
        <f t="shared" si="4"/>
        <v>5941</v>
      </c>
    </row>
    <row r="30" spans="1:21">
      <c r="T30" s="179" t="s">
        <v>897</v>
      </c>
      <c r="U30" s="366">
        <f t="shared" si="4"/>
        <v>5009</v>
      </c>
    </row>
    <row r="31" spans="1:21">
      <c r="T31" s="179" t="s">
        <v>898</v>
      </c>
      <c r="U31" s="366">
        <f t="shared" si="4"/>
        <v>5658</v>
      </c>
    </row>
    <row r="32" spans="1:21">
      <c r="T32" s="179" t="s">
        <v>899</v>
      </c>
      <c r="U32" s="366">
        <f t="shared" si="4"/>
        <v>6445</v>
      </c>
    </row>
    <row r="33" spans="20:21">
      <c r="T33" s="179" t="s">
        <v>900</v>
      </c>
      <c r="U33" s="366">
        <f>P11</f>
        <v>5481</v>
      </c>
    </row>
    <row r="34" spans="20:21">
      <c r="T34" s="179" t="s">
        <v>901</v>
      </c>
      <c r="U34" s="366">
        <f>H4</f>
        <v>3355</v>
      </c>
    </row>
    <row r="35" spans="20:21">
      <c r="T35" s="179" t="s">
        <v>902</v>
      </c>
      <c r="U35" s="366">
        <f t="shared" ref="U35:U40" si="5">K5</f>
        <v>4736</v>
      </c>
    </row>
    <row r="36" spans="20:21">
      <c r="T36" s="179" t="s">
        <v>903</v>
      </c>
      <c r="U36" s="366">
        <f t="shared" si="5"/>
        <v>4952</v>
      </c>
    </row>
    <row r="37" spans="20:21">
      <c r="T37" s="179" t="s">
        <v>904</v>
      </c>
      <c r="U37" s="366">
        <f t="shared" si="5"/>
        <v>5658</v>
      </c>
    </row>
    <row r="38" spans="20:21">
      <c r="T38" s="179" t="s">
        <v>905</v>
      </c>
      <c r="U38" s="366">
        <f t="shared" si="5"/>
        <v>4770</v>
      </c>
    </row>
    <row r="39" spans="20:21">
      <c r="T39" s="179" t="s">
        <v>906</v>
      </c>
      <c r="U39" s="366">
        <f t="shared" si="5"/>
        <v>5389</v>
      </c>
    </row>
    <row r="40" spans="20:21">
      <c r="T40" s="179" t="s">
        <v>907</v>
      </c>
      <c r="U40" s="366">
        <f t="shared" si="5"/>
        <v>6138</v>
      </c>
    </row>
    <row r="41" spans="20:21">
      <c r="T41" s="179" t="s">
        <v>908</v>
      </c>
      <c r="U41" s="366">
        <f>Q11</f>
        <v>5220</v>
      </c>
    </row>
    <row r="42" spans="20:21">
      <c r="T42" s="368" t="s">
        <v>976</v>
      </c>
      <c r="U42" s="366">
        <f>I4</f>
        <v>3215</v>
      </c>
    </row>
    <row r="43" spans="20:21">
      <c r="T43" s="368" t="s">
        <v>977</v>
      </c>
      <c r="U43" s="366">
        <f t="shared" ref="U43:U48" si="6">L5</f>
        <v>4499</v>
      </c>
    </row>
    <row r="44" spans="20:21">
      <c r="T44" s="368" t="s">
        <v>978</v>
      </c>
      <c r="U44" s="366">
        <f t="shared" si="6"/>
        <v>4704</v>
      </c>
    </row>
    <row r="45" spans="20:21">
      <c r="T45" s="368" t="s">
        <v>979</v>
      </c>
      <c r="U45" s="366">
        <f t="shared" si="6"/>
        <v>5375</v>
      </c>
    </row>
    <row r="46" spans="20:21">
      <c r="T46" s="368" t="s">
        <v>980</v>
      </c>
      <c r="U46" s="366">
        <f t="shared" si="6"/>
        <v>4532</v>
      </c>
    </row>
    <row r="47" spans="20:21">
      <c r="T47" s="368" t="s">
        <v>981</v>
      </c>
      <c r="U47" s="366">
        <f t="shared" si="6"/>
        <v>5120</v>
      </c>
    </row>
    <row r="48" spans="20:21">
      <c r="T48" s="368" t="s">
        <v>982</v>
      </c>
      <c r="U48" s="366">
        <f t="shared" si="6"/>
        <v>5831</v>
      </c>
    </row>
    <row r="49" spans="20:21">
      <c r="T49" s="368" t="s">
        <v>983</v>
      </c>
      <c r="U49" s="366">
        <f>R11</f>
        <v>4959</v>
      </c>
    </row>
    <row r="50" spans="20:21">
      <c r="T50" s="179" t="s">
        <v>915</v>
      </c>
      <c r="U50" s="770">
        <f>J5</f>
        <v>4973</v>
      </c>
    </row>
    <row r="51" spans="20:21">
      <c r="T51" s="179" t="s">
        <v>916</v>
      </c>
      <c r="U51" s="366">
        <f t="shared" ref="U51:U56" si="7">J5</f>
        <v>4973</v>
      </c>
    </row>
    <row r="52" spans="20:21">
      <c r="T52" s="179" t="s">
        <v>917</v>
      </c>
      <c r="U52" s="366">
        <f t="shared" si="7"/>
        <v>5200</v>
      </c>
    </row>
    <row r="53" spans="20:21">
      <c r="T53" s="179" t="s">
        <v>918</v>
      </c>
      <c r="U53" s="366">
        <f t="shared" si="7"/>
        <v>5941</v>
      </c>
    </row>
    <row r="54" spans="20:21">
      <c r="T54" s="179" t="s">
        <v>919</v>
      </c>
      <c r="U54" s="366">
        <f t="shared" si="7"/>
        <v>5009</v>
      </c>
    </row>
    <row r="55" spans="20:21">
      <c r="T55" s="179" t="s">
        <v>920</v>
      </c>
      <c r="U55" s="366">
        <f t="shared" si="7"/>
        <v>5658</v>
      </c>
    </row>
    <row r="56" spans="20:21">
      <c r="T56" s="179" t="s">
        <v>921</v>
      </c>
      <c r="U56" s="366">
        <f t="shared" si="7"/>
        <v>6445</v>
      </c>
    </row>
    <row r="57" spans="20:21">
      <c r="T57" s="179" t="s">
        <v>922</v>
      </c>
      <c r="U57" s="366">
        <f>P11</f>
        <v>5481</v>
      </c>
    </row>
    <row r="58" spans="20:21">
      <c r="T58" s="179" t="s">
        <v>923</v>
      </c>
      <c r="U58" s="366">
        <f>K5</f>
        <v>4736</v>
      </c>
    </row>
    <row r="59" spans="20:21">
      <c r="T59" s="179" t="s">
        <v>924</v>
      </c>
      <c r="U59" s="366">
        <f t="shared" ref="U59:U64" si="8">K5</f>
        <v>4736</v>
      </c>
    </row>
    <row r="60" spans="20:21">
      <c r="T60" s="179" t="s">
        <v>925</v>
      </c>
      <c r="U60" s="366">
        <f t="shared" si="8"/>
        <v>4952</v>
      </c>
    </row>
    <row r="61" spans="20:21">
      <c r="T61" s="179" t="s">
        <v>926</v>
      </c>
      <c r="U61" s="366">
        <f t="shared" si="8"/>
        <v>5658</v>
      </c>
    </row>
    <row r="62" spans="20:21">
      <c r="T62" s="179" t="s">
        <v>927</v>
      </c>
      <c r="U62" s="366">
        <f t="shared" si="8"/>
        <v>4770</v>
      </c>
    </row>
    <row r="63" spans="20:21">
      <c r="T63" s="179" t="s">
        <v>928</v>
      </c>
      <c r="U63" s="366">
        <f t="shared" si="8"/>
        <v>5389</v>
      </c>
    </row>
    <row r="64" spans="20:21">
      <c r="T64" s="179" t="s">
        <v>929</v>
      </c>
      <c r="U64" s="366">
        <f t="shared" si="8"/>
        <v>6138</v>
      </c>
    </row>
    <row r="65" spans="20:21">
      <c r="T65" s="179" t="s">
        <v>930</v>
      </c>
      <c r="U65" s="366">
        <f>Q11</f>
        <v>5220</v>
      </c>
    </row>
    <row r="66" spans="20:21">
      <c r="T66" s="368" t="s">
        <v>984</v>
      </c>
      <c r="U66" s="366">
        <f>L5</f>
        <v>4499</v>
      </c>
    </row>
    <row r="67" spans="20:21">
      <c r="T67" s="368" t="s">
        <v>985</v>
      </c>
      <c r="U67" s="366">
        <f t="shared" ref="U67:U72" si="9">L5</f>
        <v>4499</v>
      </c>
    </row>
    <row r="68" spans="20:21">
      <c r="T68" s="368" t="s">
        <v>986</v>
      </c>
      <c r="U68" s="366">
        <f t="shared" si="9"/>
        <v>4704</v>
      </c>
    </row>
    <row r="69" spans="20:21">
      <c r="T69" s="368" t="s">
        <v>987</v>
      </c>
      <c r="U69" s="366">
        <f t="shared" si="9"/>
        <v>5375</v>
      </c>
    </row>
    <row r="70" spans="20:21">
      <c r="T70" s="368" t="s">
        <v>988</v>
      </c>
      <c r="U70" s="366">
        <f t="shared" si="9"/>
        <v>4532</v>
      </c>
    </row>
    <row r="71" spans="20:21">
      <c r="T71" s="368" t="s">
        <v>989</v>
      </c>
      <c r="U71" s="366">
        <f t="shared" si="9"/>
        <v>5120</v>
      </c>
    </row>
    <row r="72" spans="20:21">
      <c r="T72" s="368" t="s">
        <v>990</v>
      </c>
      <c r="U72" s="366">
        <f t="shared" si="9"/>
        <v>5831</v>
      </c>
    </row>
    <row r="73" spans="20:21">
      <c r="T73" s="368" t="s">
        <v>991</v>
      </c>
      <c r="U73" s="366">
        <f>R11</f>
        <v>4959</v>
      </c>
    </row>
    <row r="74" spans="20:21">
      <c r="T74" s="179" t="s">
        <v>937</v>
      </c>
      <c r="U74" s="366">
        <f>M5</f>
        <v>5235</v>
      </c>
    </row>
    <row r="75" spans="20:21">
      <c r="T75" s="179" t="s">
        <v>938</v>
      </c>
      <c r="U75" s="366">
        <f t="shared" ref="U75:U80" si="10">M5</f>
        <v>5235</v>
      </c>
    </row>
    <row r="76" spans="20:21">
      <c r="T76" s="179" t="s">
        <v>939</v>
      </c>
      <c r="U76" s="366">
        <f t="shared" si="10"/>
        <v>5462</v>
      </c>
    </row>
    <row r="77" spans="20:21">
      <c r="T77" s="179" t="s">
        <v>940</v>
      </c>
      <c r="U77" s="366">
        <f t="shared" si="10"/>
        <v>6203</v>
      </c>
    </row>
    <row r="78" spans="20:21">
      <c r="T78" s="179" t="s">
        <v>941</v>
      </c>
      <c r="U78" s="366">
        <f t="shared" si="10"/>
        <v>5271</v>
      </c>
    </row>
    <row r="79" spans="20:21">
      <c r="T79" s="179" t="s">
        <v>942</v>
      </c>
      <c r="U79" s="366">
        <f t="shared" si="10"/>
        <v>5921</v>
      </c>
    </row>
    <row r="80" spans="20:21">
      <c r="T80" s="179" t="s">
        <v>943</v>
      </c>
      <c r="U80" s="366">
        <f t="shared" si="10"/>
        <v>6707</v>
      </c>
    </row>
    <row r="81" spans="20:21">
      <c r="T81" s="179" t="s">
        <v>944</v>
      </c>
      <c r="U81" s="366">
        <f>P11</f>
        <v>5481</v>
      </c>
    </row>
    <row r="82" spans="20:21">
      <c r="T82" s="179" t="s">
        <v>945</v>
      </c>
      <c r="U82" s="366">
        <f>N5</f>
        <v>4986</v>
      </c>
    </row>
    <row r="83" spans="20:21">
      <c r="T83" s="179" t="s">
        <v>946</v>
      </c>
      <c r="U83" s="366">
        <f t="shared" ref="U83:U88" si="11">N5</f>
        <v>4986</v>
      </c>
    </row>
    <row r="84" spans="20:21">
      <c r="T84" s="179" t="s">
        <v>947</v>
      </c>
      <c r="U84" s="366">
        <f t="shared" si="11"/>
        <v>5202</v>
      </c>
    </row>
    <row r="85" spans="20:21">
      <c r="T85" s="179" t="s">
        <v>948</v>
      </c>
      <c r="U85" s="366">
        <f t="shared" si="11"/>
        <v>5908</v>
      </c>
    </row>
    <row r="86" spans="20:21">
      <c r="T86" s="179" t="s">
        <v>949</v>
      </c>
      <c r="U86" s="366">
        <f t="shared" si="11"/>
        <v>5020</v>
      </c>
    </row>
    <row r="87" spans="20:21">
      <c r="T87" s="179" t="s">
        <v>950</v>
      </c>
      <c r="U87" s="366">
        <f t="shared" si="11"/>
        <v>5639</v>
      </c>
    </row>
    <row r="88" spans="20:21">
      <c r="T88" s="179" t="s">
        <v>951</v>
      </c>
      <c r="U88" s="366">
        <f t="shared" si="11"/>
        <v>6388</v>
      </c>
    </row>
    <row r="89" spans="20:21">
      <c r="T89" s="179" t="s">
        <v>952</v>
      </c>
      <c r="U89" s="366">
        <f>Q11</f>
        <v>5220</v>
      </c>
    </row>
    <row r="90" spans="20:21">
      <c r="T90" s="368" t="s">
        <v>992</v>
      </c>
      <c r="U90" s="366">
        <f>O5</f>
        <v>4737</v>
      </c>
    </row>
    <row r="91" spans="20:21">
      <c r="T91" s="368" t="s">
        <v>993</v>
      </c>
      <c r="U91" s="366">
        <f t="shared" ref="U91:U96" si="12">O5</f>
        <v>4737</v>
      </c>
    </row>
    <row r="92" spans="20:21">
      <c r="T92" s="368" t="s">
        <v>994</v>
      </c>
      <c r="U92" s="366">
        <f t="shared" si="12"/>
        <v>4942</v>
      </c>
    </row>
    <row r="93" spans="20:21">
      <c r="T93" s="368" t="s">
        <v>995</v>
      </c>
      <c r="U93" s="366">
        <f t="shared" si="12"/>
        <v>5613</v>
      </c>
    </row>
    <row r="94" spans="20:21">
      <c r="T94" s="368" t="s">
        <v>996</v>
      </c>
      <c r="U94" s="366">
        <f t="shared" si="12"/>
        <v>4769</v>
      </c>
    </row>
    <row r="95" spans="20:21">
      <c r="T95" s="368" t="s">
        <v>997</v>
      </c>
      <c r="U95" s="366">
        <f t="shared" si="12"/>
        <v>5357</v>
      </c>
    </row>
    <row r="96" spans="20:21">
      <c r="T96" s="368" t="s">
        <v>998</v>
      </c>
      <c r="U96" s="366">
        <f t="shared" si="12"/>
        <v>6069</v>
      </c>
    </row>
    <row r="97" spans="20:21">
      <c r="T97" s="368" t="s">
        <v>999</v>
      </c>
      <c r="U97" s="366">
        <f>R11</f>
        <v>4959</v>
      </c>
    </row>
    <row r="98" spans="20:21">
      <c r="T98" s="179" t="s">
        <v>953</v>
      </c>
      <c r="U98" s="366">
        <f>J5</f>
        <v>4973</v>
      </c>
    </row>
    <row r="99" spans="20:21">
      <c r="T99" s="179" t="s">
        <v>954</v>
      </c>
      <c r="U99" s="366">
        <f>J5</f>
        <v>4973</v>
      </c>
    </row>
    <row r="100" spans="20:21">
      <c r="T100" s="179" t="s">
        <v>955</v>
      </c>
      <c r="U100" s="366">
        <f t="shared" ref="U100:U104" si="13">J6</f>
        <v>5200</v>
      </c>
    </row>
    <row r="101" spans="20:21">
      <c r="T101" s="179" t="s">
        <v>956</v>
      </c>
      <c r="U101" s="366">
        <f t="shared" si="13"/>
        <v>5941</v>
      </c>
    </row>
    <row r="102" spans="20:21">
      <c r="T102" s="179" t="s">
        <v>957</v>
      </c>
      <c r="U102" s="366">
        <f t="shared" si="13"/>
        <v>5009</v>
      </c>
    </row>
    <row r="103" spans="20:21">
      <c r="T103" s="179" t="s">
        <v>958</v>
      </c>
      <c r="U103" s="366">
        <f t="shared" si="13"/>
        <v>5658</v>
      </c>
    </row>
    <row r="104" spans="20:21">
      <c r="T104" s="179" t="s">
        <v>959</v>
      </c>
      <c r="U104" s="366">
        <f t="shared" si="13"/>
        <v>6445</v>
      </c>
    </row>
    <row r="105" spans="20:21">
      <c r="T105" s="179" t="s">
        <v>960</v>
      </c>
      <c r="U105" s="366">
        <f>P11</f>
        <v>5481</v>
      </c>
    </row>
    <row r="106" spans="20:21">
      <c r="T106" s="179" t="s">
        <v>961</v>
      </c>
      <c r="U106" s="366">
        <f>K5</f>
        <v>4736</v>
      </c>
    </row>
    <row r="107" spans="20:21">
      <c r="T107" s="179" t="s">
        <v>962</v>
      </c>
      <c r="U107" s="366">
        <f>K5</f>
        <v>4736</v>
      </c>
    </row>
    <row r="108" spans="20:21">
      <c r="T108" s="179" t="s">
        <v>963</v>
      </c>
      <c r="U108" s="366">
        <f t="shared" ref="U108:U112" si="14">K6</f>
        <v>4952</v>
      </c>
    </row>
    <row r="109" spans="20:21">
      <c r="T109" s="179" t="s">
        <v>964</v>
      </c>
      <c r="U109" s="366">
        <f t="shared" si="14"/>
        <v>5658</v>
      </c>
    </row>
    <row r="110" spans="20:21">
      <c r="T110" s="179" t="s">
        <v>965</v>
      </c>
      <c r="U110" s="366">
        <f t="shared" si="14"/>
        <v>4770</v>
      </c>
    </row>
    <row r="111" spans="20:21">
      <c r="T111" s="179" t="s">
        <v>966</v>
      </c>
      <c r="U111" s="366">
        <f t="shared" si="14"/>
        <v>5389</v>
      </c>
    </row>
    <row r="112" spans="20:21">
      <c r="T112" s="179" t="s">
        <v>967</v>
      </c>
      <c r="U112" s="366">
        <f t="shared" si="14"/>
        <v>6138</v>
      </c>
    </row>
    <row r="113" spans="20:21">
      <c r="T113" s="179" t="s">
        <v>968</v>
      </c>
      <c r="U113" s="366">
        <f>Q11</f>
        <v>5220</v>
      </c>
    </row>
    <row r="114" spans="20:21">
      <c r="T114" s="368" t="s">
        <v>1000</v>
      </c>
      <c r="U114" s="366">
        <f>L5</f>
        <v>4499</v>
      </c>
    </row>
    <row r="115" spans="20:21">
      <c r="T115" s="368" t="s">
        <v>1001</v>
      </c>
      <c r="U115" s="366">
        <f>L5</f>
        <v>4499</v>
      </c>
    </row>
    <row r="116" spans="20:21">
      <c r="T116" s="368" t="s">
        <v>1002</v>
      </c>
      <c r="U116" s="366">
        <f t="shared" ref="U116:U120" si="15">L6</f>
        <v>4704</v>
      </c>
    </row>
    <row r="117" spans="20:21">
      <c r="T117" s="368" t="s">
        <v>1003</v>
      </c>
      <c r="U117" s="366">
        <f t="shared" si="15"/>
        <v>5375</v>
      </c>
    </row>
    <row r="118" spans="20:21">
      <c r="T118" s="368" t="s">
        <v>1004</v>
      </c>
      <c r="U118" s="366">
        <f t="shared" si="15"/>
        <v>4532</v>
      </c>
    </row>
    <row r="119" spans="20:21">
      <c r="T119" s="368" t="s">
        <v>1005</v>
      </c>
      <c r="U119" s="366">
        <f t="shared" si="15"/>
        <v>5120</v>
      </c>
    </row>
    <row r="120" spans="20:21">
      <c r="T120" s="368" t="s">
        <v>1006</v>
      </c>
      <c r="U120" s="366">
        <f t="shared" si="15"/>
        <v>5831</v>
      </c>
    </row>
    <row r="121" spans="20:21">
      <c r="T121" s="368" t="s">
        <v>1007</v>
      </c>
      <c r="U121" s="366">
        <f>R11</f>
        <v>4959</v>
      </c>
    </row>
  </sheetData>
  <sheetProtection selectLockedCells="1"/>
  <mergeCells count="13">
    <mergeCell ref="A13:A16"/>
    <mergeCell ref="D2:F2"/>
    <mergeCell ref="G2:I2"/>
    <mergeCell ref="J2:L2"/>
    <mergeCell ref="M2:O2"/>
    <mergeCell ref="P2:R2"/>
    <mergeCell ref="A4:A11"/>
    <mergeCell ref="A1:C1"/>
    <mergeCell ref="D1:F1"/>
    <mergeCell ref="G1:I1"/>
    <mergeCell ref="J1:L1"/>
    <mergeCell ref="M1:O1"/>
    <mergeCell ref="P1:R1"/>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rgb="FF92D050"/>
  </sheetPr>
  <dimension ref="A1:V19"/>
  <sheetViews>
    <sheetView zoomScale="80" zoomScaleNormal="80" workbookViewId="0">
      <selection activeCell="A2" sqref="A2:C3"/>
    </sheetView>
  </sheetViews>
  <sheetFormatPr baseColWidth="10" defaultColWidth="10.85546875" defaultRowHeight="15"/>
  <cols>
    <col min="1" max="1" width="27" style="179" customWidth="1"/>
    <col min="2" max="2" width="10.85546875" style="179"/>
    <col min="3" max="3" width="52.5703125" style="179" customWidth="1"/>
    <col min="4" max="17" width="10.85546875" style="179"/>
    <col min="18" max="18" width="25.28515625" style="263" customWidth="1"/>
    <col min="19" max="21" width="10.85546875" style="263"/>
    <col min="22" max="22" width="28.7109375" style="263" customWidth="1"/>
    <col min="23" max="16384" width="10.85546875" style="179"/>
  </cols>
  <sheetData>
    <row r="1" spans="1:22" ht="19.5" customHeight="1" thickBot="1">
      <c r="A1" s="1037" t="s">
        <v>374</v>
      </c>
      <c r="B1" s="1062"/>
      <c r="C1" s="1062"/>
      <c r="D1" s="1047" t="s">
        <v>763</v>
      </c>
      <c r="E1" s="1039" t="s">
        <v>376</v>
      </c>
      <c r="F1" s="1040"/>
      <c r="G1" s="1041"/>
      <c r="H1" s="1040" t="s">
        <v>143</v>
      </c>
      <c r="I1" s="1040"/>
      <c r="J1" s="1040"/>
      <c r="K1" s="1047" t="s">
        <v>375</v>
      </c>
      <c r="L1" s="1039" t="s">
        <v>376</v>
      </c>
      <c r="M1" s="1040"/>
      <c r="N1" s="1041"/>
      <c r="O1" s="1040" t="s">
        <v>143</v>
      </c>
      <c r="P1" s="1040"/>
      <c r="Q1" s="1041"/>
    </row>
    <row r="2" spans="1:22" ht="20.25" customHeight="1" thickBot="1">
      <c r="A2" s="1055" t="s">
        <v>1155</v>
      </c>
      <c r="B2" s="1056"/>
      <c r="C2" s="1056"/>
      <c r="D2" s="1048"/>
      <c r="E2" s="1059" t="s">
        <v>377</v>
      </c>
      <c r="F2" s="1060"/>
      <c r="G2" s="1060"/>
      <c r="H2" s="1060"/>
      <c r="I2" s="1060"/>
      <c r="J2" s="1060"/>
      <c r="K2" s="1048"/>
      <c r="L2" s="1059" t="s">
        <v>377</v>
      </c>
      <c r="M2" s="1060"/>
      <c r="N2" s="1060"/>
      <c r="O2" s="1060"/>
      <c r="P2" s="1060"/>
      <c r="Q2" s="1061"/>
    </row>
    <row r="3" spans="1:22" ht="78" customHeight="1" thickBot="1">
      <c r="A3" s="1057"/>
      <c r="B3" s="1058"/>
      <c r="C3" s="1058"/>
      <c r="D3" s="1049"/>
      <c r="E3" s="1059" t="s">
        <v>764</v>
      </c>
      <c r="F3" s="1060"/>
      <c r="G3" s="1061"/>
      <c r="H3" s="1059" t="s">
        <v>1154</v>
      </c>
      <c r="I3" s="1060"/>
      <c r="J3" s="1060"/>
      <c r="K3" s="1049"/>
      <c r="L3" s="1059" t="s">
        <v>764</v>
      </c>
      <c r="M3" s="1060"/>
      <c r="N3" s="1061"/>
      <c r="O3" s="1059" t="s">
        <v>1154</v>
      </c>
      <c r="P3" s="1060"/>
      <c r="Q3" s="1061"/>
      <c r="R3" s="1050" t="s">
        <v>765</v>
      </c>
      <c r="S3" s="1051"/>
      <c r="T3" s="1051"/>
      <c r="U3" s="1051"/>
      <c r="V3" s="1051"/>
    </row>
    <row r="4" spans="1:22" ht="19.5" thickBot="1">
      <c r="A4" s="183"/>
      <c r="B4" s="264" t="s">
        <v>32</v>
      </c>
      <c r="C4" s="185" t="s">
        <v>351</v>
      </c>
      <c r="D4" s="265">
        <v>16</v>
      </c>
      <c r="E4" s="186" t="s">
        <v>352</v>
      </c>
      <c r="F4" s="187" t="s">
        <v>353</v>
      </c>
      <c r="G4" s="188" t="s">
        <v>354</v>
      </c>
      <c r="H4" s="186" t="s">
        <v>352</v>
      </c>
      <c r="I4" s="187" t="s">
        <v>353</v>
      </c>
      <c r="J4" s="189" t="s">
        <v>354</v>
      </c>
      <c r="K4" s="265">
        <v>9</v>
      </c>
      <c r="L4" s="186" t="s">
        <v>352</v>
      </c>
      <c r="M4" s="187" t="s">
        <v>353</v>
      </c>
      <c r="N4" s="188" t="s">
        <v>354</v>
      </c>
      <c r="O4" s="186" t="s">
        <v>352</v>
      </c>
      <c r="P4" s="187" t="s">
        <v>353</v>
      </c>
      <c r="Q4" s="188" t="s">
        <v>354</v>
      </c>
      <c r="R4" s="266" t="s">
        <v>766</v>
      </c>
      <c r="S4" s="267" t="s">
        <v>767</v>
      </c>
      <c r="T4" s="267" t="s">
        <v>768</v>
      </c>
      <c r="U4" s="267" t="s">
        <v>769</v>
      </c>
      <c r="V4" s="267" t="s">
        <v>770</v>
      </c>
    </row>
    <row r="5" spans="1:22" ht="18.75">
      <c r="A5" s="1052" t="s">
        <v>771</v>
      </c>
      <c r="B5" s="268" t="s">
        <v>45</v>
      </c>
      <c r="C5" s="269" t="s">
        <v>355</v>
      </c>
      <c r="D5" s="270"/>
      <c r="E5" s="271">
        <f>E6+$V5</f>
        <v>46.839999999999996</v>
      </c>
      <c r="F5" s="272">
        <f t="shared" ref="F5:I5" si="0">F6+$V5</f>
        <v>43.839999999999996</v>
      </c>
      <c r="G5" s="273">
        <f t="shared" si="0"/>
        <v>41.839999999999996</v>
      </c>
      <c r="H5" s="274">
        <f t="shared" si="0"/>
        <v>48.839999999999996</v>
      </c>
      <c r="I5" s="272">
        <f t="shared" si="0"/>
        <v>46.839999999999996</v>
      </c>
      <c r="J5" s="275">
        <f>J6+$V5</f>
        <v>43.839999999999996</v>
      </c>
      <c r="K5" s="276"/>
      <c r="L5" s="271">
        <f>L6+$V7</f>
        <v>26.66</v>
      </c>
      <c r="M5" s="272">
        <f t="shared" ref="M5:P5" si="1">M6+$V7</f>
        <v>24.66</v>
      </c>
      <c r="N5" s="273">
        <f t="shared" si="1"/>
        <v>23.66</v>
      </c>
      <c r="O5" s="271">
        <f t="shared" si="1"/>
        <v>27.66</v>
      </c>
      <c r="P5" s="272">
        <f t="shared" si="1"/>
        <v>26.66</v>
      </c>
      <c r="Q5" s="273">
        <f>Q6+$V7</f>
        <v>24.66</v>
      </c>
      <c r="R5" s="277" t="s">
        <v>772</v>
      </c>
      <c r="S5" s="278">
        <v>16</v>
      </c>
      <c r="T5" s="278">
        <v>0.28999999999999998</v>
      </c>
      <c r="U5" s="278">
        <f>S5*T5</f>
        <v>4.6399999999999997</v>
      </c>
      <c r="V5" s="278">
        <f>U5-U6</f>
        <v>-4.160000000000001</v>
      </c>
    </row>
    <row r="6" spans="1:22" ht="18.75">
      <c r="A6" s="1036"/>
      <c r="B6" s="200" t="s">
        <v>46</v>
      </c>
      <c r="C6" s="201" t="s">
        <v>761</v>
      </c>
      <c r="D6" s="279">
        <v>1.0200000000000001E-2</v>
      </c>
      <c r="E6" s="208">
        <v>51</v>
      </c>
      <c r="F6" s="209">
        <v>48</v>
      </c>
      <c r="G6" s="210">
        <v>46</v>
      </c>
      <c r="H6" s="211">
        <v>53</v>
      </c>
      <c r="I6" s="209">
        <v>51</v>
      </c>
      <c r="J6" s="280">
        <v>48</v>
      </c>
      <c r="K6" s="281">
        <v>5.7999999999999996E-3</v>
      </c>
      <c r="L6" s="208">
        <v>29</v>
      </c>
      <c r="M6" s="209">
        <v>27</v>
      </c>
      <c r="N6" s="210">
        <v>26</v>
      </c>
      <c r="O6" s="211">
        <v>30</v>
      </c>
      <c r="P6" s="209">
        <v>29</v>
      </c>
      <c r="Q6" s="210">
        <v>27</v>
      </c>
      <c r="R6" s="277" t="s">
        <v>773</v>
      </c>
      <c r="S6" s="278">
        <v>16</v>
      </c>
      <c r="T6" s="278">
        <v>0.55000000000000004</v>
      </c>
      <c r="U6" s="278">
        <f t="shared" ref="U6:U8" si="2">S6*T6</f>
        <v>8.8000000000000007</v>
      </c>
      <c r="V6" s="278"/>
    </row>
    <row r="7" spans="1:22" ht="37.5">
      <c r="A7" s="1036"/>
      <c r="B7" s="200" t="s">
        <v>34</v>
      </c>
      <c r="C7" s="213" t="s">
        <v>356</v>
      </c>
      <c r="D7" s="279">
        <v>1.04E-2</v>
      </c>
      <c r="E7" s="214">
        <v>54</v>
      </c>
      <c r="F7" s="209">
        <v>52</v>
      </c>
      <c r="G7" s="210">
        <v>49</v>
      </c>
      <c r="H7" s="211">
        <v>57</v>
      </c>
      <c r="I7" s="209">
        <v>54</v>
      </c>
      <c r="J7" s="280">
        <v>51</v>
      </c>
      <c r="K7" s="281">
        <v>5.7999999999999996E-3</v>
      </c>
      <c r="L7" s="214">
        <v>30</v>
      </c>
      <c r="M7" s="209">
        <v>29</v>
      </c>
      <c r="N7" s="210">
        <v>27</v>
      </c>
      <c r="O7" s="211">
        <v>32</v>
      </c>
      <c r="P7" s="209">
        <v>30</v>
      </c>
      <c r="Q7" s="210">
        <v>29</v>
      </c>
      <c r="R7" s="277" t="s">
        <v>772</v>
      </c>
      <c r="S7" s="278">
        <v>9</v>
      </c>
      <c r="T7" s="278">
        <v>0.28999999999999998</v>
      </c>
      <c r="U7" s="278">
        <f t="shared" si="2"/>
        <v>2.61</v>
      </c>
      <c r="V7" s="278">
        <f>U7-U8</f>
        <v>-2.3400000000000003</v>
      </c>
    </row>
    <row r="8" spans="1:22" ht="18.75">
      <c r="A8" s="1036"/>
      <c r="B8" s="200" t="s">
        <v>47</v>
      </c>
      <c r="C8" s="213" t="s">
        <v>357</v>
      </c>
      <c r="D8" s="279">
        <v>1.06E-2</v>
      </c>
      <c r="E8" s="214">
        <v>63</v>
      </c>
      <c r="F8" s="209">
        <v>60</v>
      </c>
      <c r="G8" s="210">
        <v>57</v>
      </c>
      <c r="H8" s="211">
        <v>66</v>
      </c>
      <c r="I8" s="209">
        <v>63</v>
      </c>
      <c r="J8" s="280">
        <v>59</v>
      </c>
      <c r="K8" s="281">
        <v>6.0000000000000001E-3</v>
      </c>
      <c r="L8" s="214">
        <v>36</v>
      </c>
      <c r="M8" s="209">
        <v>34</v>
      </c>
      <c r="N8" s="210">
        <v>32</v>
      </c>
      <c r="O8" s="211">
        <v>37</v>
      </c>
      <c r="P8" s="209">
        <v>35</v>
      </c>
      <c r="Q8" s="210">
        <v>34</v>
      </c>
      <c r="R8" s="277" t="s">
        <v>773</v>
      </c>
      <c r="S8" s="278">
        <v>9</v>
      </c>
      <c r="T8" s="278">
        <v>0.55000000000000004</v>
      </c>
      <c r="U8" s="278">
        <f t="shared" si="2"/>
        <v>4.95</v>
      </c>
      <c r="V8" s="278"/>
    </row>
    <row r="9" spans="1:22" ht="18.75">
      <c r="A9" s="1036"/>
      <c r="B9" s="200" t="s">
        <v>48</v>
      </c>
      <c r="C9" s="213" t="s">
        <v>358</v>
      </c>
      <c r="D9" s="279">
        <v>1.0200000000000001E-2</v>
      </c>
      <c r="E9" s="208">
        <v>51</v>
      </c>
      <c r="F9" s="209">
        <v>49</v>
      </c>
      <c r="G9" s="210">
        <v>46</v>
      </c>
      <c r="H9" s="211">
        <v>54</v>
      </c>
      <c r="I9" s="209">
        <v>51</v>
      </c>
      <c r="J9" s="280">
        <v>49</v>
      </c>
      <c r="K9" s="281">
        <v>5.7999999999999996E-3</v>
      </c>
      <c r="L9" s="208">
        <v>29</v>
      </c>
      <c r="M9" s="209">
        <v>28</v>
      </c>
      <c r="N9" s="210">
        <v>26</v>
      </c>
      <c r="O9" s="211">
        <v>31</v>
      </c>
      <c r="P9" s="209">
        <v>29</v>
      </c>
      <c r="Q9" s="210">
        <v>28</v>
      </c>
    </row>
    <row r="10" spans="1:22" ht="37.5">
      <c r="A10" s="1036"/>
      <c r="B10" s="200" t="s">
        <v>49</v>
      </c>
      <c r="C10" s="213" t="s">
        <v>359</v>
      </c>
      <c r="D10" s="279">
        <v>1.0500000000000001E-2</v>
      </c>
      <c r="E10" s="214">
        <v>59</v>
      </c>
      <c r="F10" s="209">
        <v>57</v>
      </c>
      <c r="G10" s="210">
        <v>54</v>
      </c>
      <c r="H10" s="211">
        <v>62</v>
      </c>
      <c r="I10" s="209">
        <v>59</v>
      </c>
      <c r="J10" s="280">
        <v>56</v>
      </c>
      <c r="K10" s="281">
        <v>5.8999999999999999E-3</v>
      </c>
      <c r="L10" s="214">
        <v>33</v>
      </c>
      <c r="M10" s="209">
        <v>32</v>
      </c>
      <c r="N10" s="210">
        <v>30</v>
      </c>
      <c r="O10" s="211">
        <v>35</v>
      </c>
      <c r="P10" s="209">
        <v>33</v>
      </c>
      <c r="Q10" s="210">
        <v>32</v>
      </c>
    </row>
    <row r="11" spans="1:22" ht="37.5">
      <c r="A11" s="1036"/>
      <c r="B11" s="200" t="s">
        <v>50</v>
      </c>
      <c r="C11" s="213" t="s">
        <v>1083</v>
      </c>
      <c r="D11" s="279">
        <v>1.0800000000000001E-2</v>
      </c>
      <c r="E11" s="214">
        <v>70</v>
      </c>
      <c r="F11" s="209">
        <v>66</v>
      </c>
      <c r="G11" s="210">
        <v>63</v>
      </c>
      <c r="H11" s="211">
        <v>72</v>
      </c>
      <c r="I11" s="209">
        <v>69</v>
      </c>
      <c r="J11" s="280">
        <v>66</v>
      </c>
      <c r="K11" s="281">
        <v>6.0000000000000001E-3</v>
      </c>
      <c r="L11" s="214">
        <v>39</v>
      </c>
      <c r="M11" s="209">
        <v>37</v>
      </c>
      <c r="N11" s="210">
        <v>35</v>
      </c>
      <c r="O11" s="211">
        <v>40</v>
      </c>
      <c r="P11" s="209">
        <v>38</v>
      </c>
      <c r="Q11" s="210">
        <v>36</v>
      </c>
    </row>
    <row r="12" spans="1:22" ht="18.75">
      <c r="A12" s="1053"/>
      <c r="B12" s="200" t="s">
        <v>51</v>
      </c>
      <c r="C12" s="213" t="s">
        <v>360</v>
      </c>
      <c r="D12" s="279"/>
      <c r="E12" s="214"/>
      <c r="F12" s="209"/>
      <c r="G12" s="210"/>
      <c r="H12" s="211"/>
      <c r="I12" s="209"/>
      <c r="J12" s="280"/>
      <c r="K12" s="281"/>
      <c r="L12" s="214"/>
      <c r="M12" s="209"/>
      <c r="N12" s="210"/>
      <c r="O12" s="211"/>
      <c r="P12" s="209"/>
      <c r="Q12" s="210"/>
    </row>
    <row r="13" spans="1:22" ht="38.25" thickBot="1">
      <c r="A13" s="282" t="s">
        <v>378</v>
      </c>
      <c r="B13" s="200" t="s">
        <v>204</v>
      </c>
      <c r="C13" s="213" t="s">
        <v>774</v>
      </c>
      <c r="D13" s="279"/>
      <c r="E13" s="283">
        <v>1.1116854797331965</v>
      </c>
      <c r="F13" s="284">
        <v>1.0619325551232166</v>
      </c>
      <c r="G13" s="285">
        <v>1.0064975598683463</v>
      </c>
      <c r="H13" s="286">
        <v>1.1850923732828045</v>
      </c>
      <c r="I13" s="284">
        <v>1.1320314052872191</v>
      </c>
      <c r="J13" s="287">
        <v>1.073131691092402</v>
      </c>
      <c r="K13" s="288"/>
      <c r="L13" s="283">
        <f t="shared" ref="L13:Q13" si="3">E13</f>
        <v>1.1116854797331965</v>
      </c>
      <c r="M13" s="284">
        <f t="shared" si="3"/>
        <v>1.0619325551232166</v>
      </c>
      <c r="N13" s="285">
        <f t="shared" si="3"/>
        <v>1.0064975598683463</v>
      </c>
      <c r="O13" s="286">
        <f t="shared" si="3"/>
        <v>1.1850923732828045</v>
      </c>
      <c r="P13" s="284">
        <f t="shared" si="3"/>
        <v>1.1320314052872191</v>
      </c>
      <c r="Q13" s="285">
        <f t="shared" si="3"/>
        <v>1.073131691092402</v>
      </c>
    </row>
    <row r="14" spans="1:22" ht="19.5" thickBot="1">
      <c r="A14" s="289"/>
      <c r="B14" s="290"/>
      <c r="C14" s="291" t="s">
        <v>361</v>
      </c>
      <c r="D14" s="292">
        <v>16</v>
      </c>
      <c r="E14" s="186" t="s">
        <v>352</v>
      </c>
      <c r="F14" s="187" t="s">
        <v>353</v>
      </c>
      <c r="G14" s="188" t="s">
        <v>354</v>
      </c>
      <c r="H14" s="189" t="s">
        <v>352</v>
      </c>
      <c r="I14" s="187" t="s">
        <v>353</v>
      </c>
      <c r="J14" s="189" t="s">
        <v>354</v>
      </c>
      <c r="K14" s="292">
        <v>9</v>
      </c>
      <c r="L14" s="186" t="s">
        <v>352</v>
      </c>
      <c r="M14" s="187" t="s">
        <v>353</v>
      </c>
      <c r="N14" s="188" t="s">
        <v>354</v>
      </c>
      <c r="O14" s="189" t="s">
        <v>352</v>
      </c>
      <c r="P14" s="187" t="s">
        <v>353</v>
      </c>
      <c r="Q14" s="188" t="s">
        <v>354</v>
      </c>
    </row>
    <row r="15" spans="1:22" ht="18.75">
      <c r="A15" s="1036"/>
      <c r="B15" s="235" t="s">
        <v>362</v>
      </c>
      <c r="C15" s="236" t="s">
        <v>775</v>
      </c>
      <c r="D15" s="279">
        <v>1.17E-2</v>
      </c>
      <c r="E15" s="293">
        <v>6</v>
      </c>
      <c r="F15" s="294">
        <v>6</v>
      </c>
      <c r="G15" s="295">
        <v>5</v>
      </c>
      <c r="H15" s="296">
        <v>6</v>
      </c>
      <c r="I15" s="294">
        <v>6</v>
      </c>
      <c r="J15" s="297">
        <v>5</v>
      </c>
      <c r="K15" s="281">
        <v>7.0000000000000001E-3</v>
      </c>
      <c r="L15" s="298">
        <v>4</v>
      </c>
      <c r="M15" s="299">
        <v>3</v>
      </c>
      <c r="N15" s="300">
        <v>3</v>
      </c>
      <c r="O15" s="301">
        <v>4</v>
      </c>
      <c r="P15" s="299">
        <v>3</v>
      </c>
      <c r="Q15" s="300">
        <v>3</v>
      </c>
    </row>
    <row r="16" spans="1:22" ht="56.25">
      <c r="A16" s="1036"/>
      <c r="B16" s="235" t="s">
        <v>364</v>
      </c>
      <c r="C16" s="236" t="s">
        <v>776</v>
      </c>
      <c r="D16" s="279">
        <v>1.2500000000000001E-2</v>
      </c>
      <c r="E16" s="293">
        <v>38</v>
      </c>
      <c r="F16" s="294">
        <v>36</v>
      </c>
      <c r="G16" s="295">
        <v>34</v>
      </c>
      <c r="H16" s="296">
        <v>38</v>
      </c>
      <c r="I16" s="294">
        <v>36</v>
      </c>
      <c r="J16" s="297">
        <v>34</v>
      </c>
      <c r="K16" s="281">
        <v>7.0000000000000001E-3</v>
      </c>
      <c r="L16" s="298">
        <v>21</v>
      </c>
      <c r="M16" s="299">
        <v>20</v>
      </c>
      <c r="N16" s="300">
        <v>19</v>
      </c>
      <c r="O16" s="301">
        <v>21</v>
      </c>
      <c r="P16" s="299">
        <v>20</v>
      </c>
      <c r="Q16" s="300">
        <v>19</v>
      </c>
    </row>
    <row r="17" spans="1:17" ht="56.25">
      <c r="A17" s="1036"/>
      <c r="B17" s="235" t="s">
        <v>365</v>
      </c>
      <c r="C17" s="250" t="s">
        <v>777</v>
      </c>
      <c r="D17" s="302"/>
      <c r="E17" s="303">
        <v>4380</v>
      </c>
      <c r="F17" s="304">
        <v>3070</v>
      </c>
      <c r="G17" s="305">
        <v>2020</v>
      </c>
      <c r="H17" s="306">
        <v>4380</v>
      </c>
      <c r="I17" s="304">
        <v>3070</v>
      </c>
      <c r="J17" s="307">
        <v>2020</v>
      </c>
      <c r="K17" s="308"/>
      <c r="L17" s="303">
        <v>4380</v>
      </c>
      <c r="M17" s="304">
        <v>3070</v>
      </c>
      <c r="N17" s="305">
        <v>2020</v>
      </c>
      <c r="O17" s="306">
        <v>4380</v>
      </c>
      <c r="P17" s="304">
        <v>3070</v>
      </c>
      <c r="Q17" s="305">
        <v>2020</v>
      </c>
    </row>
    <row r="18" spans="1:17" ht="38.25" thickBot="1">
      <c r="A18" s="1054"/>
      <c r="B18" s="256" t="s">
        <v>367</v>
      </c>
      <c r="C18" s="257" t="s">
        <v>368</v>
      </c>
      <c r="D18" s="309"/>
      <c r="E18" s="258" t="s">
        <v>379</v>
      </c>
      <c r="F18" s="259" t="s">
        <v>380</v>
      </c>
      <c r="G18" s="260">
        <v>0.16</v>
      </c>
      <c r="H18" s="261" t="s">
        <v>379</v>
      </c>
      <c r="I18" s="259" t="s">
        <v>380</v>
      </c>
      <c r="J18" s="262">
        <v>0.16</v>
      </c>
      <c r="K18" s="310"/>
      <c r="L18" s="258" t="s">
        <v>379</v>
      </c>
      <c r="M18" s="259" t="s">
        <v>380</v>
      </c>
      <c r="N18" s="260">
        <v>0.16</v>
      </c>
      <c r="O18" s="261" t="s">
        <v>379</v>
      </c>
      <c r="P18" s="259" t="s">
        <v>380</v>
      </c>
      <c r="Q18" s="260">
        <v>0.16</v>
      </c>
    </row>
    <row r="19" spans="1:17">
      <c r="A19" s="179" t="s">
        <v>371</v>
      </c>
      <c r="D19" s="179" t="s">
        <v>372</v>
      </c>
      <c r="L19" s="179" t="s">
        <v>373</v>
      </c>
    </row>
  </sheetData>
  <sheetProtection selectLockedCells="1"/>
  <mergeCells count="17">
    <mergeCell ref="A15:A18"/>
    <mergeCell ref="O1:Q1"/>
    <mergeCell ref="A2:C3"/>
    <mergeCell ref="E2:J2"/>
    <mergeCell ref="L2:Q2"/>
    <mergeCell ref="E3:G3"/>
    <mergeCell ref="H3:J3"/>
    <mergeCell ref="L3:N3"/>
    <mergeCell ref="O3:Q3"/>
    <mergeCell ref="A1:C1"/>
    <mergeCell ref="D1:D3"/>
    <mergeCell ref="E1:G1"/>
    <mergeCell ref="H1:J1"/>
    <mergeCell ref="K1:K3"/>
    <mergeCell ref="L1:N1"/>
    <mergeCell ref="R3:V3"/>
    <mergeCell ref="A5:A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Notice</vt:lpstr>
      <vt:lpstr>Demande_d'aide</vt:lpstr>
      <vt:lpstr>Saisie par le demandeur_FD_AG</vt:lpstr>
      <vt:lpstr>SAisie par le demandeur_FD_AC</vt:lpstr>
      <vt:lpstr>Données calculées</vt:lpstr>
      <vt:lpstr>données_demande_AG</vt:lpstr>
      <vt:lpstr>données_diagnostic_AC</vt:lpstr>
      <vt:lpstr>brm en plein 2024</vt:lpstr>
      <vt:lpstr>brm enricht FP 2024</vt:lpstr>
      <vt:lpstr>brm regarnis</vt:lpstr>
      <vt:lpstr>export_csv</vt:lpstr>
      <vt:lpstr>'SAisie par le demandeur_FD_AC'!_ftn1</vt:lpstr>
      <vt:lpstr>'SAisie par le demandeur_FD_AC'!_ftnref1</vt:lpstr>
      <vt:lpstr>autre</vt:lpstr>
      <vt:lpstr>bareme_enplein</vt:lpstr>
      <vt:lpstr>bareme_enplein_bis</vt:lpstr>
      <vt:lpstr>bareme_enrcht16</vt:lpstr>
      <vt:lpstr>bareme_enrcht9</vt:lpstr>
      <vt:lpstr>bareme_regarnis</vt:lpstr>
      <vt:lpstr>Cloisonnement</vt:lpstr>
      <vt:lpstr>Essence</vt:lpstr>
      <vt:lpstr>Essences</vt:lpstr>
      <vt:lpstr>Ilot</vt:lpstr>
      <vt:lpstr>incompatibilité</vt:lpstr>
      <vt:lpstr>Liste_Devis_Bareme</vt:lpstr>
      <vt:lpstr>Liste_essences</vt:lpstr>
      <vt:lpstr>Liste_itinéraires</vt:lpstr>
      <vt:lpstr>liste_opérations</vt:lpstr>
      <vt:lpstr>Liste_Ténements</vt:lpstr>
      <vt:lpstr>Liste_Volets</vt:lpstr>
      <vt:lpstr>Liste_Zones</vt:lpstr>
      <vt:lpstr>Maitrise_Oeuvre</vt:lpstr>
      <vt:lpstr>Opération5_MOE</vt:lpstr>
      <vt:lpstr>option_enplein</vt:lpstr>
      <vt:lpstr>option_enplein_op1</vt:lpstr>
      <vt:lpstr>option_enrcht16</vt:lpstr>
      <vt:lpstr>option_enrcht16_op1</vt:lpstr>
      <vt:lpstr>option_enrcht9</vt:lpstr>
      <vt:lpstr>option_enrcht9_op1</vt:lpstr>
      <vt:lpstr>PlafondPGden</vt:lpstr>
      <vt:lpstr>PlafondPGNum</vt:lpstr>
      <vt:lpstr>taux_volet</vt:lpstr>
      <vt:lpstr>Ténement</vt:lpstr>
      <vt:lpstr>TranchesSurface</vt:lpstr>
      <vt:lpstr>TranchesSurface_MOE</vt:lpstr>
      <vt:lpstr>volets_taux</vt:lpstr>
      <vt:lpstr>'brm enricht FP 2024'!Zone_d_impression</vt:lpstr>
      <vt:lpstr>'Demande_d''aide'!Zone_d_impression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DELBERGUE Antoine</dc:creator>
  <cp:lastModifiedBy>Aurelien VASSEUR BENDEL</cp:lastModifiedBy>
  <cp:lastPrinted>2024-09-30T13:18:41Z</cp:lastPrinted>
  <dcterms:created xsi:type="dcterms:W3CDTF">2023-04-12T08:33:41Z</dcterms:created>
  <dcterms:modified xsi:type="dcterms:W3CDTF">2025-12-02T15:00:01Z</dcterms:modified>
</cp:coreProperties>
</file>