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L:\6_Marchés carbone\61_National\619_Label bas-carbone\3. Formulaires\3. Suivi\Bleu Blanc Coeur\"/>
    </mc:Choice>
  </mc:AlternateContent>
  <bookViews>
    <workbookView xWindow="0" yWindow="0" windowWidth="28800" windowHeight="11700"/>
  </bookViews>
  <sheets>
    <sheet name="tableur suivi des réductions" sheetId="1" r:id="rId1"/>
    <sheet name="BILAN PAR PRODUCTEURS" sheetId="2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P8" i="1" l="1"/>
  <c r="W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8" i="1"/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8" i="1"/>
  <c r="W10" i="1"/>
  <c r="W9" i="1"/>
  <c r="V17" i="1" l="1"/>
  <c r="V22" i="1"/>
  <c r="V8" i="1"/>
  <c r="V16" i="1"/>
  <c r="V23" i="1"/>
  <c r="V15" i="1"/>
  <c r="V12" i="1"/>
  <c r="V21" i="1"/>
  <c r="V20" i="1"/>
  <c r="V19" i="1"/>
  <c r="V11" i="1"/>
  <c r="V14" i="1"/>
  <c r="V13" i="1"/>
  <c r="V18" i="1"/>
  <c r="V10" i="1"/>
  <c r="Y10" i="1" s="1"/>
  <c r="V9" i="1"/>
  <c r="Y9" i="1" s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Q8" i="1"/>
  <c r="R8" i="1" s="1"/>
  <c r="X8" i="1" s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Y17" i="1" l="1"/>
  <c r="Y22" i="1"/>
  <c r="Y11" i="1"/>
  <c r="Y23" i="1"/>
  <c r="Y21" i="1"/>
  <c r="Y16" i="1"/>
  <c r="Y15" i="1"/>
  <c r="Y14" i="1"/>
  <c r="Y18" i="1"/>
  <c r="Y13" i="1"/>
  <c r="Z8" i="1"/>
  <c r="Y8" i="1"/>
  <c r="Y20" i="1"/>
  <c r="Y12" i="1"/>
  <c r="Y19" i="1"/>
  <c r="R23" i="1"/>
  <c r="X23" i="1" s="1"/>
  <c r="Z23" i="1" s="1"/>
  <c r="R15" i="1"/>
  <c r="X15" i="1" s="1"/>
  <c r="Z15" i="1" s="1"/>
  <c r="R17" i="1"/>
  <c r="X17" i="1" s="1"/>
  <c r="Z17" i="1" s="1"/>
  <c r="R9" i="1"/>
  <c r="X9" i="1" s="1"/>
  <c r="Z9" i="1" s="1"/>
  <c r="AA9" i="1" s="1"/>
  <c r="AB9" i="1" s="1"/>
  <c r="AC9" i="1" s="1"/>
  <c r="R21" i="1"/>
  <c r="X21" i="1" s="1"/>
  <c r="Z21" i="1" s="1"/>
  <c r="R13" i="1"/>
  <c r="X13" i="1" s="1"/>
  <c r="Z13" i="1" s="1"/>
  <c r="R20" i="1"/>
  <c r="X20" i="1" s="1"/>
  <c r="Z20" i="1" s="1"/>
  <c r="R16" i="1"/>
  <c r="X16" i="1" s="1"/>
  <c r="Z16" i="1" s="1"/>
  <c r="R12" i="1"/>
  <c r="X12" i="1" s="1"/>
  <c r="Z12" i="1" s="1"/>
  <c r="R19" i="1"/>
  <c r="X19" i="1" s="1"/>
  <c r="Z19" i="1" s="1"/>
  <c r="R11" i="1"/>
  <c r="X11" i="1" s="1"/>
  <c r="Z11" i="1" s="1"/>
  <c r="R22" i="1"/>
  <c r="X22" i="1" s="1"/>
  <c r="Z22" i="1" s="1"/>
  <c r="AA22" i="1" s="1"/>
  <c r="AB22" i="1" s="1"/>
  <c r="AC22" i="1" s="1"/>
  <c r="R18" i="1"/>
  <c r="X18" i="1" s="1"/>
  <c r="Z18" i="1" s="1"/>
  <c r="R14" i="1"/>
  <c r="X14" i="1" s="1"/>
  <c r="Z14" i="1" s="1"/>
  <c r="R10" i="1"/>
  <c r="X10" i="1" s="1"/>
  <c r="Z10" i="1" s="1"/>
  <c r="AA10" i="1" s="1"/>
  <c r="AB10" i="1" s="1"/>
  <c r="AC10" i="1" s="1"/>
  <c r="AA17" i="1" l="1"/>
  <c r="AB17" i="1" s="1"/>
  <c r="AC17" i="1" s="1"/>
  <c r="AA18" i="1"/>
  <c r="AB18" i="1" s="1"/>
  <c r="AC18" i="1" s="1"/>
  <c r="AA21" i="1"/>
  <c r="AB21" i="1" s="1"/>
  <c r="AC21" i="1" s="1"/>
  <c r="AA19" i="1"/>
  <c r="AB19" i="1" s="1"/>
  <c r="AC19" i="1" s="1"/>
  <c r="AA15" i="1"/>
  <c r="AB15" i="1" s="1"/>
  <c r="AC15" i="1" s="1"/>
  <c r="AA23" i="1"/>
  <c r="AB23" i="1" s="1"/>
  <c r="AC23" i="1" s="1"/>
  <c r="AA11" i="1"/>
  <c r="AB11" i="1" s="1"/>
  <c r="AC11" i="1" s="1"/>
  <c r="AA12" i="1"/>
  <c r="AB12" i="1" s="1"/>
  <c r="AC12" i="1" s="1"/>
  <c r="AA16" i="1"/>
  <c r="AB16" i="1" s="1"/>
  <c r="AC16" i="1" s="1"/>
  <c r="AA14" i="1"/>
  <c r="AB14" i="1" s="1"/>
  <c r="AC14" i="1" s="1"/>
  <c r="AA13" i="1"/>
  <c r="AB13" i="1" s="1"/>
  <c r="AC13" i="1" s="1"/>
  <c r="AA8" i="1"/>
  <c r="AB8" i="1" s="1"/>
  <c r="AC8" i="1" s="1"/>
  <c r="AA20" i="1"/>
  <c r="AB20" i="1" s="1"/>
  <c r="AC20" i="1" s="1"/>
</calcChain>
</file>

<file path=xl/sharedStrings.xml><?xml version="1.0" encoding="utf-8"?>
<sst xmlns="http://schemas.openxmlformats.org/spreadsheetml/2006/main" count="62" uniqueCount="45">
  <si>
    <t>Date Analyse</t>
  </si>
  <si>
    <t>Producteur</t>
  </si>
  <si>
    <t>N° EDE</t>
  </si>
  <si>
    <t>Code postal</t>
  </si>
  <si>
    <t>Ville</t>
  </si>
  <si>
    <t>AGS</t>
  </si>
  <si>
    <t>C180</t>
  </si>
  <si>
    <t>TB</t>
  </si>
  <si>
    <t>Mois</t>
  </si>
  <si>
    <t>Code éleveur-mois</t>
  </si>
  <si>
    <t>Nb jours/mois</t>
  </si>
  <si>
    <t>Nb jours à comptabiliser</t>
  </si>
  <si>
    <t>Réduction de méthane (kg)</t>
  </si>
  <si>
    <t>Taux AGS</t>
  </si>
  <si>
    <t>Taux C180</t>
  </si>
  <si>
    <t xml:space="preserve">Production CH4 / cas projet (g/jour) </t>
  </si>
  <si>
    <t xml:space="preserve">Production CH4 / scénario ref (kg/analyse) </t>
  </si>
  <si>
    <t xml:space="preserve">Production CH4 / cas projet (kg/analyse) </t>
  </si>
  <si>
    <t>CH4 projet  (g/L)</t>
  </si>
  <si>
    <t>Nombre VACHES</t>
  </si>
  <si>
    <t>N° Scénario Référence générique</t>
  </si>
  <si>
    <t>CH4 scénario référence générique g/l</t>
  </si>
  <si>
    <t>CH4 scénario référence spécifique (éleveur BBC)</t>
  </si>
  <si>
    <t xml:space="preserve">Production CH4 / scénario référence  (g/jour) </t>
  </si>
  <si>
    <t>Année</t>
  </si>
  <si>
    <t>Étiquettes de lignes</t>
  </si>
  <si>
    <t>Total général</t>
  </si>
  <si>
    <t>méthane non émis (kg)</t>
  </si>
  <si>
    <t>PL (kg/VL/jour)</t>
  </si>
  <si>
    <t>générique</t>
  </si>
  <si>
    <t>Données calculées automatiquement</t>
  </si>
  <si>
    <t xml:space="preserve">Tonnes CO2 non émises </t>
  </si>
  <si>
    <t>Tonnes CO2 non émises (avec rabais)</t>
  </si>
  <si>
    <t>Données à renseigner</t>
  </si>
  <si>
    <t>spécifique</t>
  </si>
  <si>
    <t>Scénario référence</t>
  </si>
  <si>
    <t xml:space="preserve">Numéro scénario référence </t>
  </si>
  <si>
    <t xml:space="preserve">Tableur de calcul des réductions d'émissions d'un projet Label Bas-Carbone méthode Ecométhane. </t>
  </si>
  <si>
    <t>Seules les colonnes en jaune sont à remplir, les colonnes rouges sont automatiques.</t>
  </si>
  <si>
    <t>(vide)</t>
  </si>
  <si>
    <t>xxx</t>
  </si>
  <si>
    <t xml:space="preserve">Somme de Tonnes CO2 non émises </t>
  </si>
  <si>
    <t>Somme de Tonnes CO2 non émises (avec rabais)</t>
  </si>
  <si>
    <t>aaa</t>
  </si>
  <si>
    <t>Les résultats finaux sont à consulter dans l'onglet Bilan par Producteurs (clic droit "Actualiser" à faire sur la cellule B2 "Etiquettes de lignes")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</si>
</sst>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36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36" borderId="14" xfId="0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0" fontId="16" fillId="0" borderId="0" xfId="0" applyFont="1"/>
    <xf numFmtId="164" fontId="0" fillId="33" borderId="23" xfId="0" applyNumberForma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numFmt numFmtId="164" formatCode="0.0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UBIN Maguelonne" refreshedDate="44321.710603472224" createdVersion="6" refreshedVersion="6" minRefreshableVersion="3" recordCount="16">
  <cacheSource type="worksheet">
    <worksheetSource ref="A7:AC23" sheet="tableur suivi des réductions"/>
  </cacheSource>
  <cacheFields count="29">
    <cacheField name="Date Analyse" numFmtId="14">
      <sharedItems containsNonDate="0" containsDate="1" containsString="0" containsBlank="1" minDate="2020-02-03T00:00:00" maxDate="2020-05-05T00:00:00"/>
    </cacheField>
    <cacheField name="Année" numFmtId="0">
      <sharedItems containsSemiMixedTypes="0" containsString="0" containsNumber="1" containsInteger="1" minValue="1900" maxValue="2020" count="3">
        <n v="2020"/>
        <n v="1900"/>
        <n v="2019" u="1"/>
      </sharedItems>
    </cacheField>
    <cacheField name="Producteur" numFmtId="0">
      <sharedItems containsBlank="1" count="9">
        <s v="xxx"/>
        <s v="aaa"/>
        <m/>
        <s v="GAEC David Fontaine" u="1"/>
        <s v="EARL ROCH" u="1"/>
        <s v="GAEC DE LA GUINEBAUDIERE" u="1"/>
        <s v="GAEC DE LA ROBINAIS" u="1"/>
        <s v="EARL DE LA LANDE DU VIONAY" u="1"/>
        <s v="GAEC DENAIS-HOLSTEIN" u="1"/>
      </sharedItems>
    </cacheField>
    <cacheField name="N° EDE" numFmtId="0">
      <sharedItems containsBlank="1"/>
    </cacheField>
    <cacheField name="Code postal" numFmtId="0">
      <sharedItems containsBlank="1"/>
    </cacheField>
    <cacheField name="Ville" numFmtId="0">
      <sharedItems containsBlank="1"/>
    </cacheField>
    <cacheField name="Scénario référence" numFmtId="0">
      <sharedItems/>
    </cacheField>
    <cacheField name="N° Scénario Référence générique" numFmtId="0">
      <sharedItems containsString="0" containsBlank="1" containsNumber="1" containsInteger="1" minValue="2" maxValue="2"/>
    </cacheField>
    <cacheField name="CH4 scénario référence générique g/l" numFmtId="0">
      <sharedItems containsString="0" containsBlank="1" containsNumber="1" containsInteger="1" minValue="30" maxValue="30"/>
    </cacheField>
    <cacheField name="CH4 scénario référence spécifique (éleveur BBC)" numFmtId="0">
      <sharedItems containsString="0" containsBlank="1" containsNumber="1" containsInteger="1" minValue="40" maxValue="40"/>
    </cacheField>
    <cacheField name="AGS" numFmtId="0">
      <sharedItems containsString="0" containsBlank="1" containsNumber="1" containsInteger="1" minValue="30" maxValue="30"/>
    </cacheField>
    <cacheField name="C180" numFmtId="0">
      <sharedItems containsString="0" containsBlank="1" containsNumber="1" containsInteger="1" minValue="12" maxValue="12"/>
    </cacheField>
    <cacheField name="TB" numFmtId="0">
      <sharedItems containsString="0" containsBlank="1" containsNumber="1" containsInteger="1" minValue="4" maxValue="4"/>
    </cacheField>
    <cacheField name="Nombre VACHES" numFmtId="0">
      <sharedItems containsString="0" containsBlank="1" containsNumber="1" containsInteger="1" minValue="70" maxValue="80"/>
    </cacheField>
    <cacheField name="PL (kg/VL/jour)" numFmtId="0">
      <sharedItems containsString="0" containsBlank="1" containsNumber="1" containsInteger="1" minValue="6" maxValue="12"/>
    </cacheField>
    <cacheField name="Taux AGS" numFmtId="164">
      <sharedItems containsMixedTypes="1" containsNumber="1" minValue="789.47368421052636" maxValue="789.47368421052636"/>
    </cacheField>
    <cacheField name="Taux C180" numFmtId="164">
      <sharedItems containsMixedTypes="1" containsNumber="1" minValue="315.78947368421052" maxValue="315.78947368421052"/>
    </cacheField>
    <cacheField name="CH4 projet  (g/L)" numFmtId="164">
      <sharedItems containsMixedTypes="1" containsNumber="1" minValue="166.38436013077279" maxValue="223.75498569498646"/>
    </cacheField>
    <cacheField name="Mois" numFmtId="0">
      <sharedItems containsSemiMixedTypes="0" containsString="0" containsNumber="1" containsInteger="1" minValue="10" maxValue="10" count="1">
        <n v="10"/>
      </sharedItems>
    </cacheField>
    <cacheField name="Code éleveur-mois" numFmtId="0">
      <sharedItems/>
    </cacheField>
    <cacheField name="Nb jours/mois" numFmtId="0">
      <sharedItems containsSemiMixedTypes="0" containsString="0" containsNumber="1" containsInteger="1" minValue="28" maxValue="31"/>
    </cacheField>
    <cacheField name="Nb jours à comptabiliser" numFmtId="2">
      <sharedItems containsSemiMixedTypes="0" containsString="0" containsNumber="1" minValue="2.2142857142857144" maxValue="31"/>
    </cacheField>
    <cacheField name="Production CH4 / scénario référence  (g/jour) " numFmtId="164">
      <sharedItems containsSemiMixedTypes="0" containsString="0" containsNumber="1" minValue="0" maxValue="24442.28903976722"/>
    </cacheField>
    <cacheField name="Production CH4 / cas projet (g/jour) " numFmtId="164">
      <sharedItems containsMixedTypes="1" containsNumber="1" minValue="110735.53266686619" maxValue="135560.48740043567"/>
    </cacheField>
    <cacheField name="Production CH4 / scénario ref (kg/analyse) " numFmtId="164">
      <sharedItems containsSemiMixedTypes="0" containsString="0" containsNumber="1" minValue="0" maxValue="684.38409311348209"/>
    </cacheField>
    <cacheField name="Production CH4 / cas projet (kg/analyse) " numFmtId="164">
      <sharedItems containsMixedTypes="1" containsNumber="1" minValue="3432.8015126728519" maxValue="3795.6936472121988"/>
    </cacheField>
    <cacheField name="Réduction de méthane (kg)" numFmtId="164">
      <sharedItems containsMixedTypes="1" containsNumber="1" minValue="-3432.8015126728519" maxValue="-3111.3095540987169"/>
    </cacheField>
    <cacheField name="Tonnes CO2 non émises " numFmtId="164">
      <sharedItems containsMixedTypes="1" containsNumber="1" minValue="-85.820037816821298" maxValue="-77.782738852467929" count="3">
        <n v="-77.782738852467929"/>
        <n v="-85.820037816821298"/>
        <e v="#DIV/0!"/>
      </sharedItems>
    </cacheField>
    <cacheField name="Tonnes CO2 non émises (avec rabais)" numFmtId="164">
      <sharedItems containsMixedTypes="1" containsNumber="1" minValue="-85.820037816821298" maxValue="-70.004464967221139" count="3">
        <n v="-70.004464967221139"/>
        <n v="-85.820037816821298"/>
        <e v="#DIV/0!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d v="2020-02-03T00:00:00"/>
    <x v="0"/>
    <x v="0"/>
    <s v="x"/>
    <s v="x"/>
    <s v="x"/>
    <s v="générique"/>
    <n v="2"/>
    <n v="30"/>
    <m/>
    <n v="30"/>
    <n v="12"/>
    <n v="4"/>
    <n v="70"/>
    <n v="12"/>
    <n v="789.47368421052636"/>
    <n v="315.78947368421052"/>
    <n v="166.38436013077279"/>
    <x v="0"/>
    <s v="x-2-2020"/>
    <n v="28"/>
    <n v="28"/>
    <n v="24442.28903976722"/>
    <n v="135560.48740043567"/>
    <n v="684.38409311348209"/>
    <n v="3795.6936472121988"/>
    <n v="-3111.3095540987169"/>
    <x v="0"/>
    <x v="0"/>
  </r>
  <r>
    <d v="2020-05-04T00:00:00"/>
    <x v="0"/>
    <x v="1"/>
    <s v="a"/>
    <s v="a"/>
    <s v="a"/>
    <s v="spécifique"/>
    <m/>
    <m/>
    <n v="40"/>
    <n v="30"/>
    <n v="12"/>
    <n v="4"/>
    <n v="80"/>
    <n v="6"/>
    <n v="789.47368421052636"/>
    <n v="315.78947368421052"/>
    <n v="223.75498569498646"/>
    <x v="0"/>
    <s v="a-5-2020"/>
    <n v="31"/>
    <n v="31"/>
    <n v="0"/>
    <n v="110735.53266686619"/>
    <n v="0"/>
    <n v="3432.8015126728519"/>
    <n v="-3432.8015126728519"/>
    <x v="1"/>
    <x v="1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  <r>
    <m/>
    <x v="1"/>
    <x v="2"/>
    <m/>
    <m/>
    <m/>
    <s v="générique"/>
    <m/>
    <m/>
    <m/>
    <m/>
    <m/>
    <m/>
    <m/>
    <m/>
    <e v="#DIV/0!"/>
    <e v="#DIV/0!"/>
    <e v="#DIV/0!"/>
    <x v="0"/>
    <s v="-1-1900"/>
    <n v="31"/>
    <n v="2.2142857142857144"/>
    <n v="0"/>
    <e v="#DIV/0!"/>
    <n v="0"/>
    <e v="#DIV/0!"/>
    <e v="#DIV/0!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B2:E12" firstHeaderRow="0" firstDataRow="1" firstDataCol="1"/>
  <pivotFields count="29">
    <pivotField numFmtId="14" showAll="0"/>
    <pivotField axis="axisRow" showAll="0">
      <items count="4">
        <item m="1" x="2"/>
        <item x="1"/>
        <item x="0"/>
        <item t="default"/>
      </items>
    </pivotField>
    <pivotField axis="axisRow" showAll="0">
      <items count="10">
        <item m="1" x="7"/>
        <item m="1" x="4"/>
        <item m="1" x="3"/>
        <item m="1" x="5"/>
        <item m="1" x="6"/>
        <item m="1" x="8"/>
        <item x="2"/>
        <item x="0"/>
        <item x="1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numFmtId="164" showAll="0"/>
    <pivotField numFmtId="164" showAll="0"/>
    <pivotField numFmtId="164" showAll="0"/>
    <pivotField axis="axisRow" showAll="0">
      <items count="2">
        <item sd="0" x="0"/>
        <item t="default"/>
      </items>
    </pivotField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dataField="1" numFmtId="164" showAll="0"/>
    <pivotField axis="axisRow" dataField="1" showAll="0" defaultSubtotal="0">
      <items count="3">
        <item x="0"/>
        <item x="2"/>
        <item x="1"/>
      </items>
    </pivotField>
    <pivotField axis="axisRow" dataField="1" showAll="0" defaultSubtotal="0">
      <items count="3">
        <item x="0"/>
        <item x="2"/>
        <item x="1"/>
      </items>
    </pivotField>
  </pivotFields>
  <rowFields count="5">
    <field x="2"/>
    <field x="1"/>
    <field x="18"/>
    <field x="28"/>
    <field x="27"/>
  </rowFields>
  <rowItems count="10">
    <i>
      <x v="6"/>
    </i>
    <i r="1">
      <x v="1"/>
    </i>
    <i r="2">
      <x/>
    </i>
    <i>
      <x v="7"/>
    </i>
    <i r="1">
      <x v="2"/>
    </i>
    <i r="2">
      <x/>
    </i>
    <i>
      <x v="8"/>
    </i>
    <i r="1">
      <x v="2"/>
    </i>
    <i r="2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éthane non émis (kg)" fld="26" baseField="2" baseItem="0"/>
    <dataField name="Somme de Tonnes CO2 non émises " fld="27" baseField="2" baseItem="7"/>
    <dataField name="Somme de Tonnes CO2 non émises (avec rabais)" fld="28" baseField="2" baseItem="7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AA1" workbookViewId="0">
      <selection activeCell="AF21" sqref="AF21"/>
    </sheetView>
  </sheetViews>
  <sheetFormatPr baseColWidth="10" defaultRowHeight="15" x14ac:dyDescent="0.25"/>
  <cols>
    <col min="1" max="2" width="15.85546875" style="1" customWidth="1"/>
    <col min="3" max="3" width="37.140625" customWidth="1"/>
    <col min="4" max="4" width="12.7109375" style="1" customWidth="1"/>
    <col min="5" max="5" width="11.42578125" style="1" customWidth="1"/>
    <col min="6" max="7" width="19.5703125" style="1" customWidth="1"/>
    <col min="8" max="8" width="31.140625" style="1" customWidth="1"/>
    <col min="9" max="9" width="34.140625" style="1" customWidth="1"/>
    <col min="10" max="10" width="45.85546875" style="1" customWidth="1"/>
    <col min="11" max="13" width="10.85546875" style="1"/>
    <col min="14" max="14" width="15.85546875" style="1" customWidth="1"/>
    <col min="15" max="15" width="14.140625" style="1" customWidth="1"/>
    <col min="16" max="17" width="10.85546875" style="1"/>
    <col min="18" max="18" width="17.5703125" style="1" customWidth="1"/>
    <col min="19" max="19" width="10.85546875" style="1"/>
    <col min="20" max="20" width="20.7109375" style="1" bestFit="1" customWidth="1"/>
    <col min="21" max="21" width="12.5703125" style="1" bestFit="1" customWidth="1"/>
    <col min="22" max="22" width="21.140625" style="1" bestFit="1" customWidth="1"/>
    <col min="23" max="23" width="45.42578125" style="1" customWidth="1"/>
    <col min="24" max="24" width="42" style="1" customWidth="1"/>
    <col min="25" max="25" width="48.140625" style="1" bestFit="1" customWidth="1"/>
    <col min="26" max="26" width="44.5703125" style="1" bestFit="1" customWidth="1"/>
    <col min="27" max="28" width="34.5703125" style="1" customWidth="1"/>
    <col min="29" max="29" width="36.5703125" style="1" customWidth="1"/>
    <col min="30" max="30" width="22.85546875" customWidth="1"/>
    <col min="37" max="37" width="16.85546875" customWidth="1"/>
  </cols>
  <sheetData>
    <row r="1" spans="1:38" x14ac:dyDescent="0.25">
      <c r="A1" s="33" t="s">
        <v>37</v>
      </c>
    </row>
    <row r="3" spans="1:38" x14ac:dyDescent="0.25">
      <c r="A3" s="4" t="s">
        <v>38</v>
      </c>
    </row>
    <row r="4" spans="1:38" x14ac:dyDescent="0.25">
      <c r="A4" s="4" t="s">
        <v>44</v>
      </c>
    </row>
    <row r="5" spans="1:38" ht="15.75" thickBot="1" x14ac:dyDescent="0.3"/>
    <row r="6" spans="1:38" ht="15.75" thickBot="1" x14ac:dyDescent="0.3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7" t="s">
        <v>30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  <c r="AK6" s="31" t="s">
        <v>35</v>
      </c>
      <c r="AL6" s="31" t="s">
        <v>36</v>
      </c>
    </row>
    <row r="7" spans="1:38" x14ac:dyDescent="0.25">
      <c r="A7" s="11" t="s">
        <v>0</v>
      </c>
      <c r="B7" s="7" t="s">
        <v>24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35</v>
      </c>
      <c r="H7" s="7" t="s">
        <v>20</v>
      </c>
      <c r="I7" s="7" t="s">
        <v>21</v>
      </c>
      <c r="J7" s="7" t="s">
        <v>22</v>
      </c>
      <c r="K7" s="7" t="s">
        <v>5</v>
      </c>
      <c r="L7" s="7" t="s">
        <v>6</v>
      </c>
      <c r="M7" s="7" t="s">
        <v>7</v>
      </c>
      <c r="N7" s="7" t="s">
        <v>19</v>
      </c>
      <c r="O7" s="17" t="s">
        <v>28</v>
      </c>
      <c r="P7" s="21" t="s">
        <v>13</v>
      </c>
      <c r="Q7" s="22" t="s">
        <v>14</v>
      </c>
      <c r="R7" s="23" t="s">
        <v>18</v>
      </c>
      <c r="S7" s="22" t="s">
        <v>8</v>
      </c>
      <c r="T7" s="22" t="s">
        <v>9</v>
      </c>
      <c r="U7" s="22" t="s">
        <v>10</v>
      </c>
      <c r="V7" s="22" t="s">
        <v>11</v>
      </c>
      <c r="W7" s="23" t="s">
        <v>23</v>
      </c>
      <c r="X7" s="23" t="s">
        <v>15</v>
      </c>
      <c r="Y7" s="22" t="s">
        <v>16</v>
      </c>
      <c r="Z7" s="22" t="s">
        <v>17</v>
      </c>
      <c r="AA7" s="23" t="s">
        <v>12</v>
      </c>
      <c r="AB7" s="23" t="s">
        <v>31</v>
      </c>
      <c r="AC7" s="24" t="s">
        <v>32</v>
      </c>
      <c r="AK7" t="s">
        <v>29</v>
      </c>
      <c r="AL7">
        <v>1</v>
      </c>
    </row>
    <row r="8" spans="1:38" x14ac:dyDescent="0.25">
      <c r="A8" s="12"/>
      <c r="B8" s="8">
        <f>YEAR(A8)</f>
        <v>1900</v>
      </c>
      <c r="C8" s="9"/>
      <c r="D8" s="10"/>
      <c r="E8" s="10"/>
      <c r="F8" s="10"/>
      <c r="G8" s="10" t="s">
        <v>29</v>
      </c>
      <c r="H8" s="10"/>
      <c r="I8" s="10"/>
      <c r="J8" s="10"/>
      <c r="K8" s="10"/>
      <c r="L8" s="10"/>
      <c r="M8" s="10"/>
      <c r="N8" s="10"/>
      <c r="O8" s="18"/>
      <c r="P8" s="25" t="e">
        <f>K8/(0.95*$M8)*100</f>
        <v>#DIV/0!</v>
      </c>
      <c r="Q8" s="20" t="e">
        <f t="shared" ref="Q8:Q23" si="0">L8/(0.95*$M8)*100</f>
        <v>#DIV/0!</v>
      </c>
      <c r="R8" s="20" t="e">
        <f>11.368*(1.0316*(P8-Q8)-0.6072)*(O8*305)^-0.4274</f>
        <v>#DIV/0!</v>
      </c>
      <c r="S8" s="10">
        <v>10</v>
      </c>
      <c r="T8" s="10" t="str">
        <f>D8&amp;-MONTH(A8)&amp;-YEAR(A8)</f>
        <v>-1-1900</v>
      </c>
      <c r="U8" s="10">
        <f>IF(MONTH(A8)=2,28,IF(MONTH(A8)=4,30,IF(MONTH(A8)=6,30,IF(MONTH(A8)=9,30,IF(MONTH(A8)=11,30,31)))))</f>
        <v>31</v>
      </c>
      <c r="V8" s="28">
        <f>U8/COUNTIF($T$8:$T$23,T8)</f>
        <v>1.9375</v>
      </c>
      <c r="W8" s="20">
        <f>$I8*$O8/1.031*$N8</f>
        <v>0</v>
      </c>
      <c r="X8" s="20" t="e">
        <f>R8*$O8/1.031*$N8</f>
        <v>#DIV/0!</v>
      </c>
      <c r="Y8" s="20">
        <f>W8*$V8/1000</f>
        <v>0</v>
      </c>
      <c r="Z8" s="20" t="e">
        <f>X8*$V8/1000</f>
        <v>#DIV/0!</v>
      </c>
      <c r="AA8" s="20" t="e">
        <f>Y8-Z8</f>
        <v>#DIV/0!</v>
      </c>
      <c r="AB8" s="20" t="e">
        <f>AA8*25/1000</f>
        <v>#DIV/0!</v>
      </c>
      <c r="AC8" s="30" t="e">
        <f>IF(G8="générique",(AB8*(1-0.1)),AB8)</f>
        <v>#DIV/0!</v>
      </c>
      <c r="AK8" t="s">
        <v>34</v>
      </c>
      <c r="AL8">
        <v>2</v>
      </c>
    </row>
    <row r="9" spans="1:38" x14ac:dyDescent="0.25">
      <c r="A9" s="12"/>
      <c r="B9" s="8">
        <f t="shared" ref="B9:B23" si="1">YEAR(A9)</f>
        <v>1900</v>
      </c>
      <c r="C9" s="9"/>
      <c r="D9" s="10"/>
      <c r="E9" s="10"/>
      <c r="F9" s="10"/>
      <c r="G9" s="10" t="s">
        <v>34</v>
      </c>
      <c r="H9" s="10"/>
      <c r="I9" s="10"/>
      <c r="J9" s="10"/>
      <c r="K9" s="10"/>
      <c r="L9" s="10"/>
      <c r="M9" s="10"/>
      <c r="N9" s="10"/>
      <c r="O9" s="18"/>
      <c r="P9" s="25" t="e">
        <f t="shared" ref="P9:P23" si="2">K9/(0.95*$M9)*100</f>
        <v>#DIV/0!</v>
      </c>
      <c r="Q9" s="20" t="e">
        <f t="shared" si="0"/>
        <v>#DIV/0!</v>
      </c>
      <c r="R9" s="20" t="e">
        <f t="shared" ref="R9:R23" si="3">11.368*(1.0316*(P9-Q9)-0.6072)*(O9*305)^-0.4274</f>
        <v>#DIV/0!</v>
      </c>
      <c r="S9" s="10">
        <v>10</v>
      </c>
      <c r="T9" s="10" t="str">
        <f t="shared" ref="T9:T23" si="4">D9&amp;-MONTH(A9)&amp;-YEAR(A9)</f>
        <v>-1-1900</v>
      </c>
      <c r="U9" s="10">
        <f t="shared" ref="U9:U23" si="5">IF(MONTH(A9)=2,28,IF(MONTH(A9)=4,30,IF(MONTH(A9)=6,30,IF(MONTH(A9)=9,30,IF(MONTH(A9)=11,30,31)))))</f>
        <v>31</v>
      </c>
      <c r="V9" s="28">
        <f t="shared" ref="V9:V23" si="6">U9/COUNTIF($T$8:$T$23,T9)</f>
        <v>1.9375</v>
      </c>
      <c r="W9" s="20">
        <f t="shared" ref="W9:W23" si="7">I9*$O9/0.9699*$N9</f>
        <v>0</v>
      </c>
      <c r="X9" s="20" t="e">
        <f t="shared" ref="X9:X23" si="8">R9*$O9/0.9699*$N9</f>
        <v>#DIV/0!</v>
      </c>
      <c r="Y9" s="20">
        <f t="shared" ref="Y9:Y23" si="9">W9*$V9/1000</f>
        <v>0</v>
      </c>
      <c r="Z9" s="20" t="e">
        <f t="shared" ref="Z9:Z23" si="10">X9*$V9/1000</f>
        <v>#DIV/0!</v>
      </c>
      <c r="AA9" s="20" t="e">
        <f t="shared" ref="AA9:AA23" si="11">Y9-Z9</f>
        <v>#DIV/0!</v>
      </c>
      <c r="AB9" s="20" t="e">
        <f t="shared" ref="AB9:AB23" si="12">AA9*25/1000</f>
        <v>#DIV/0!</v>
      </c>
      <c r="AC9" s="30" t="e">
        <f t="shared" ref="AC9:AC23" si="13">IF(G9="générique",(AB9*(1-0.1)),AB9)</f>
        <v>#DIV/0!</v>
      </c>
      <c r="AL9">
        <v>3</v>
      </c>
    </row>
    <row r="10" spans="1:38" x14ac:dyDescent="0.25">
      <c r="A10" s="12"/>
      <c r="B10" s="8">
        <f t="shared" si="1"/>
        <v>1900</v>
      </c>
      <c r="C10" s="9"/>
      <c r="D10" s="10"/>
      <c r="E10" s="10"/>
      <c r="F10" s="10"/>
      <c r="G10" s="10" t="s">
        <v>29</v>
      </c>
      <c r="H10" s="10"/>
      <c r="I10" s="10"/>
      <c r="J10" s="10"/>
      <c r="K10" s="10"/>
      <c r="L10" s="10"/>
      <c r="M10" s="10"/>
      <c r="N10" s="10"/>
      <c r="O10" s="18"/>
      <c r="P10" s="25" t="e">
        <f t="shared" si="2"/>
        <v>#DIV/0!</v>
      </c>
      <c r="Q10" s="20" t="e">
        <f t="shared" si="0"/>
        <v>#DIV/0!</v>
      </c>
      <c r="R10" s="20" t="e">
        <f t="shared" si="3"/>
        <v>#DIV/0!</v>
      </c>
      <c r="S10" s="10">
        <v>10</v>
      </c>
      <c r="T10" s="10" t="str">
        <f t="shared" si="4"/>
        <v>-1-1900</v>
      </c>
      <c r="U10" s="10">
        <f t="shared" si="5"/>
        <v>31</v>
      </c>
      <c r="V10" s="28">
        <f t="shared" si="6"/>
        <v>1.9375</v>
      </c>
      <c r="W10" s="20">
        <f t="shared" si="7"/>
        <v>0</v>
      </c>
      <c r="X10" s="20" t="e">
        <f t="shared" si="8"/>
        <v>#DIV/0!</v>
      </c>
      <c r="Y10" s="20">
        <f t="shared" si="9"/>
        <v>0</v>
      </c>
      <c r="Z10" s="20" t="e">
        <f t="shared" si="10"/>
        <v>#DIV/0!</v>
      </c>
      <c r="AA10" s="20" t="e">
        <f t="shared" si="11"/>
        <v>#DIV/0!</v>
      </c>
      <c r="AB10" s="20" t="e">
        <f t="shared" si="12"/>
        <v>#DIV/0!</v>
      </c>
      <c r="AC10" s="30" t="e">
        <f t="shared" si="13"/>
        <v>#DIV/0!</v>
      </c>
      <c r="AL10">
        <v>4</v>
      </c>
    </row>
    <row r="11" spans="1:38" x14ac:dyDescent="0.25">
      <c r="A11" s="12"/>
      <c r="B11" s="8">
        <f t="shared" si="1"/>
        <v>1900</v>
      </c>
      <c r="C11" s="9"/>
      <c r="D11" s="10"/>
      <c r="E11" s="10"/>
      <c r="F11" s="10"/>
      <c r="G11" s="10" t="s">
        <v>29</v>
      </c>
      <c r="H11" s="10"/>
      <c r="I11" s="10"/>
      <c r="J11" s="10"/>
      <c r="K11" s="10"/>
      <c r="L11" s="10"/>
      <c r="M11" s="10"/>
      <c r="N11" s="10"/>
      <c r="O11" s="18"/>
      <c r="P11" s="25" t="e">
        <f t="shared" si="2"/>
        <v>#DIV/0!</v>
      </c>
      <c r="Q11" s="20" t="e">
        <f t="shared" si="0"/>
        <v>#DIV/0!</v>
      </c>
      <c r="R11" s="20" t="e">
        <f t="shared" si="3"/>
        <v>#DIV/0!</v>
      </c>
      <c r="S11" s="10">
        <v>10</v>
      </c>
      <c r="T11" s="10" t="str">
        <f t="shared" si="4"/>
        <v>-1-1900</v>
      </c>
      <c r="U11" s="10">
        <f t="shared" si="5"/>
        <v>31</v>
      </c>
      <c r="V11" s="28">
        <f t="shared" si="6"/>
        <v>1.9375</v>
      </c>
      <c r="W11" s="20">
        <f t="shared" si="7"/>
        <v>0</v>
      </c>
      <c r="X11" s="20" t="e">
        <f t="shared" si="8"/>
        <v>#DIV/0!</v>
      </c>
      <c r="Y11" s="20">
        <f t="shared" si="9"/>
        <v>0</v>
      </c>
      <c r="Z11" s="20" t="e">
        <f t="shared" si="10"/>
        <v>#DIV/0!</v>
      </c>
      <c r="AA11" s="20" t="e">
        <f t="shared" si="11"/>
        <v>#DIV/0!</v>
      </c>
      <c r="AB11" s="20" t="e">
        <f t="shared" si="12"/>
        <v>#DIV/0!</v>
      </c>
      <c r="AC11" s="30" t="e">
        <f t="shared" si="13"/>
        <v>#DIV/0!</v>
      </c>
      <c r="AL11">
        <v>5</v>
      </c>
    </row>
    <row r="12" spans="1:38" x14ac:dyDescent="0.25">
      <c r="A12" s="12"/>
      <c r="B12" s="8">
        <f t="shared" si="1"/>
        <v>1900</v>
      </c>
      <c r="C12" s="9"/>
      <c r="D12" s="10"/>
      <c r="E12" s="10"/>
      <c r="F12" s="10"/>
      <c r="G12" s="10" t="s">
        <v>29</v>
      </c>
      <c r="H12" s="10"/>
      <c r="I12" s="10"/>
      <c r="J12" s="10"/>
      <c r="K12" s="10"/>
      <c r="L12" s="10"/>
      <c r="M12" s="10"/>
      <c r="N12" s="10"/>
      <c r="O12" s="18"/>
      <c r="P12" s="25" t="e">
        <f t="shared" si="2"/>
        <v>#DIV/0!</v>
      </c>
      <c r="Q12" s="20" t="e">
        <f t="shared" si="0"/>
        <v>#DIV/0!</v>
      </c>
      <c r="R12" s="20" t="e">
        <f t="shared" si="3"/>
        <v>#DIV/0!</v>
      </c>
      <c r="S12" s="10">
        <v>10</v>
      </c>
      <c r="T12" s="10" t="str">
        <f t="shared" si="4"/>
        <v>-1-1900</v>
      </c>
      <c r="U12" s="10">
        <f t="shared" si="5"/>
        <v>31</v>
      </c>
      <c r="V12" s="28">
        <f t="shared" si="6"/>
        <v>1.9375</v>
      </c>
      <c r="W12" s="20">
        <f t="shared" si="7"/>
        <v>0</v>
      </c>
      <c r="X12" s="20" t="e">
        <f t="shared" si="8"/>
        <v>#DIV/0!</v>
      </c>
      <c r="Y12" s="20">
        <f t="shared" si="9"/>
        <v>0</v>
      </c>
      <c r="Z12" s="20" t="e">
        <f t="shared" si="10"/>
        <v>#DIV/0!</v>
      </c>
      <c r="AA12" s="20" t="e">
        <f t="shared" si="11"/>
        <v>#DIV/0!</v>
      </c>
      <c r="AB12" s="20" t="e">
        <f t="shared" si="12"/>
        <v>#DIV/0!</v>
      </c>
      <c r="AC12" s="30" t="e">
        <f t="shared" si="13"/>
        <v>#DIV/0!</v>
      </c>
      <c r="AL12">
        <v>6</v>
      </c>
    </row>
    <row r="13" spans="1:38" x14ac:dyDescent="0.25">
      <c r="A13" s="12"/>
      <c r="B13" s="8">
        <f t="shared" si="1"/>
        <v>1900</v>
      </c>
      <c r="C13" s="9"/>
      <c r="D13" s="10"/>
      <c r="E13" s="10"/>
      <c r="F13" s="10"/>
      <c r="G13" s="10" t="s">
        <v>29</v>
      </c>
      <c r="H13" s="10"/>
      <c r="I13" s="10"/>
      <c r="J13" s="10"/>
      <c r="K13" s="10"/>
      <c r="L13" s="10"/>
      <c r="M13" s="10"/>
      <c r="N13" s="10"/>
      <c r="O13" s="18"/>
      <c r="P13" s="25" t="e">
        <f t="shared" si="2"/>
        <v>#DIV/0!</v>
      </c>
      <c r="Q13" s="20" t="e">
        <f t="shared" si="0"/>
        <v>#DIV/0!</v>
      </c>
      <c r="R13" s="20" t="e">
        <f t="shared" si="3"/>
        <v>#DIV/0!</v>
      </c>
      <c r="S13" s="10">
        <v>10</v>
      </c>
      <c r="T13" s="10" t="str">
        <f t="shared" si="4"/>
        <v>-1-1900</v>
      </c>
      <c r="U13" s="10">
        <f t="shared" si="5"/>
        <v>31</v>
      </c>
      <c r="V13" s="28">
        <f t="shared" si="6"/>
        <v>1.9375</v>
      </c>
      <c r="W13" s="20">
        <f t="shared" si="7"/>
        <v>0</v>
      </c>
      <c r="X13" s="20" t="e">
        <f t="shared" si="8"/>
        <v>#DIV/0!</v>
      </c>
      <c r="Y13" s="20">
        <f t="shared" si="9"/>
        <v>0</v>
      </c>
      <c r="Z13" s="20" t="e">
        <f t="shared" si="10"/>
        <v>#DIV/0!</v>
      </c>
      <c r="AA13" s="20" t="e">
        <f t="shared" si="11"/>
        <v>#DIV/0!</v>
      </c>
      <c r="AB13" s="20" t="e">
        <f t="shared" si="12"/>
        <v>#DIV/0!</v>
      </c>
      <c r="AC13" s="30" t="e">
        <f t="shared" si="13"/>
        <v>#DIV/0!</v>
      </c>
      <c r="AL13">
        <v>7</v>
      </c>
    </row>
    <row r="14" spans="1:38" x14ac:dyDescent="0.25">
      <c r="A14" s="12"/>
      <c r="B14" s="8">
        <f t="shared" si="1"/>
        <v>1900</v>
      </c>
      <c r="C14" s="9"/>
      <c r="D14" s="10"/>
      <c r="E14" s="10"/>
      <c r="F14" s="10"/>
      <c r="G14" s="10" t="s">
        <v>29</v>
      </c>
      <c r="H14" s="10"/>
      <c r="I14" s="10"/>
      <c r="J14" s="10"/>
      <c r="K14" s="10"/>
      <c r="L14" s="10"/>
      <c r="M14" s="10"/>
      <c r="N14" s="10"/>
      <c r="O14" s="18"/>
      <c r="P14" s="25" t="e">
        <f t="shared" si="2"/>
        <v>#DIV/0!</v>
      </c>
      <c r="Q14" s="20" t="e">
        <f t="shared" si="0"/>
        <v>#DIV/0!</v>
      </c>
      <c r="R14" s="20" t="e">
        <f t="shared" si="3"/>
        <v>#DIV/0!</v>
      </c>
      <c r="S14" s="10">
        <v>10</v>
      </c>
      <c r="T14" s="10" t="str">
        <f t="shared" si="4"/>
        <v>-1-1900</v>
      </c>
      <c r="U14" s="10">
        <f t="shared" si="5"/>
        <v>31</v>
      </c>
      <c r="V14" s="28">
        <f t="shared" si="6"/>
        <v>1.9375</v>
      </c>
      <c r="W14" s="20">
        <f t="shared" si="7"/>
        <v>0</v>
      </c>
      <c r="X14" s="20" t="e">
        <f t="shared" si="8"/>
        <v>#DIV/0!</v>
      </c>
      <c r="Y14" s="20">
        <f t="shared" si="9"/>
        <v>0</v>
      </c>
      <c r="Z14" s="20" t="e">
        <f t="shared" si="10"/>
        <v>#DIV/0!</v>
      </c>
      <c r="AA14" s="20" t="e">
        <f t="shared" si="11"/>
        <v>#DIV/0!</v>
      </c>
      <c r="AB14" s="20" t="e">
        <f t="shared" si="12"/>
        <v>#DIV/0!</v>
      </c>
      <c r="AC14" s="30" t="e">
        <f t="shared" si="13"/>
        <v>#DIV/0!</v>
      </c>
      <c r="AL14">
        <v>8</v>
      </c>
    </row>
    <row r="15" spans="1:38" x14ac:dyDescent="0.25">
      <c r="A15" s="12"/>
      <c r="B15" s="8">
        <f t="shared" si="1"/>
        <v>1900</v>
      </c>
      <c r="C15" s="9"/>
      <c r="D15" s="10"/>
      <c r="E15" s="10"/>
      <c r="F15" s="10"/>
      <c r="G15" s="10" t="s">
        <v>29</v>
      </c>
      <c r="H15" s="10"/>
      <c r="I15" s="10"/>
      <c r="J15" s="10"/>
      <c r="K15" s="10"/>
      <c r="L15" s="10"/>
      <c r="M15" s="10"/>
      <c r="N15" s="10"/>
      <c r="O15" s="18"/>
      <c r="P15" s="25" t="e">
        <f t="shared" si="2"/>
        <v>#DIV/0!</v>
      </c>
      <c r="Q15" s="20" t="e">
        <f t="shared" si="0"/>
        <v>#DIV/0!</v>
      </c>
      <c r="R15" s="20" t="e">
        <f t="shared" si="3"/>
        <v>#DIV/0!</v>
      </c>
      <c r="S15" s="10">
        <v>10</v>
      </c>
      <c r="T15" s="10" t="str">
        <f t="shared" si="4"/>
        <v>-1-1900</v>
      </c>
      <c r="U15" s="10">
        <f t="shared" si="5"/>
        <v>31</v>
      </c>
      <c r="V15" s="28">
        <f t="shared" si="6"/>
        <v>1.9375</v>
      </c>
      <c r="W15" s="20">
        <f t="shared" si="7"/>
        <v>0</v>
      </c>
      <c r="X15" s="20" t="e">
        <f t="shared" si="8"/>
        <v>#DIV/0!</v>
      </c>
      <c r="Y15" s="20">
        <f t="shared" si="9"/>
        <v>0</v>
      </c>
      <c r="Z15" s="20" t="e">
        <f t="shared" si="10"/>
        <v>#DIV/0!</v>
      </c>
      <c r="AA15" s="20" t="e">
        <f t="shared" si="11"/>
        <v>#DIV/0!</v>
      </c>
      <c r="AB15" s="20" t="e">
        <f t="shared" si="12"/>
        <v>#DIV/0!</v>
      </c>
      <c r="AC15" s="30" t="e">
        <f t="shared" si="13"/>
        <v>#DIV/0!</v>
      </c>
      <c r="AL15">
        <v>9</v>
      </c>
    </row>
    <row r="16" spans="1:38" x14ac:dyDescent="0.25">
      <c r="A16" s="12"/>
      <c r="B16" s="8">
        <f t="shared" si="1"/>
        <v>1900</v>
      </c>
      <c r="C16" s="9"/>
      <c r="D16" s="10"/>
      <c r="E16" s="10"/>
      <c r="F16" s="10"/>
      <c r="G16" s="10" t="s">
        <v>29</v>
      </c>
      <c r="H16" s="10"/>
      <c r="I16" s="10"/>
      <c r="J16" s="10"/>
      <c r="K16" s="10"/>
      <c r="L16" s="10"/>
      <c r="M16" s="10"/>
      <c r="N16" s="10"/>
      <c r="O16" s="18"/>
      <c r="P16" s="25" t="e">
        <f t="shared" si="2"/>
        <v>#DIV/0!</v>
      </c>
      <c r="Q16" s="20" t="e">
        <f t="shared" si="0"/>
        <v>#DIV/0!</v>
      </c>
      <c r="R16" s="20" t="e">
        <f t="shared" si="3"/>
        <v>#DIV/0!</v>
      </c>
      <c r="S16" s="10">
        <v>10</v>
      </c>
      <c r="T16" s="10" t="str">
        <f t="shared" si="4"/>
        <v>-1-1900</v>
      </c>
      <c r="U16" s="10">
        <f t="shared" si="5"/>
        <v>31</v>
      </c>
      <c r="V16" s="28">
        <f t="shared" si="6"/>
        <v>1.9375</v>
      </c>
      <c r="W16" s="20">
        <f t="shared" si="7"/>
        <v>0</v>
      </c>
      <c r="X16" s="20" t="e">
        <f t="shared" si="8"/>
        <v>#DIV/0!</v>
      </c>
      <c r="Y16" s="20">
        <f t="shared" si="9"/>
        <v>0</v>
      </c>
      <c r="Z16" s="20" t="e">
        <f t="shared" si="10"/>
        <v>#DIV/0!</v>
      </c>
      <c r="AA16" s="20" t="e">
        <f t="shared" si="11"/>
        <v>#DIV/0!</v>
      </c>
      <c r="AB16" s="20" t="e">
        <f t="shared" si="12"/>
        <v>#DIV/0!</v>
      </c>
      <c r="AC16" s="30" t="e">
        <f t="shared" si="13"/>
        <v>#DIV/0!</v>
      </c>
      <c r="AL16">
        <v>10</v>
      </c>
    </row>
    <row r="17" spans="1:38" x14ac:dyDescent="0.25">
      <c r="A17" s="12"/>
      <c r="B17" s="8">
        <f t="shared" si="1"/>
        <v>1900</v>
      </c>
      <c r="C17" s="9"/>
      <c r="D17" s="10"/>
      <c r="E17" s="10"/>
      <c r="F17" s="10"/>
      <c r="G17" s="10" t="s">
        <v>29</v>
      </c>
      <c r="H17" s="10"/>
      <c r="I17" s="10"/>
      <c r="J17" s="10"/>
      <c r="K17" s="10"/>
      <c r="L17" s="10"/>
      <c r="M17" s="10"/>
      <c r="N17" s="10"/>
      <c r="O17" s="18"/>
      <c r="P17" s="25" t="e">
        <f t="shared" si="2"/>
        <v>#DIV/0!</v>
      </c>
      <c r="Q17" s="20" t="e">
        <f t="shared" si="0"/>
        <v>#DIV/0!</v>
      </c>
      <c r="R17" s="20" t="e">
        <f t="shared" si="3"/>
        <v>#DIV/0!</v>
      </c>
      <c r="S17" s="10">
        <v>10</v>
      </c>
      <c r="T17" s="10" t="str">
        <f t="shared" si="4"/>
        <v>-1-1900</v>
      </c>
      <c r="U17" s="10">
        <f t="shared" si="5"/>
        <v>31</v>
      </c>
      <c r="V17" s="28">
        <f t="shared" si="6"/>
        <v>1.9375</v>
      </c>
      <c r="W17" s="20">
        <f t="shared" si="7"/>
        <v>0</v>
      </c>
      <c r="X17" s="20" t="e">
        <f t="shared" si="8"/>
        <v>#DIV/0!</v>
      </c>
      <c r="Y17" s="20">
        <f t="shared" si="9"/>
        <v>0</v>
      </c>
      <c r="Z17" s="20" t="e">
        <f t="shared" si="10"/>
        <v>#DIV/0!</v>
      </c>
      <c r="AA17" s="20" t="e">
        <f t="shared" si="11"/>
        <v>#DIV/0!</v>
      </c>
      <c r="AB17" s="20" t="e">
        <f t="shared" si="12"/>
        <v>#DIV/0!</v>
      </c>
      <c r="AC17" s="30" t="e">
        <f t="shared" si="13"/>
        <v>#DIV/0!</v>
      </c>
      <c r="AL17">
        <v>11</v>
      </c>
    </row>
    <row r="18" spans="1:38" x14ac:dyDescent="0.25">
      <c r="A18" s="12"/>
      <c r="B18" s="8">
        <f t="shared" si="1"/>
        <v>1900</v>
      </c>
      <c r="C18" s="9"/>
      <c r="D18" s="10"/>
      <c r="E18" s="10"/>
      <c r="F18" s="10"/>
      <c r="G18" s="10" t="s">
        <v>29</v>
      </c>
      <c r="H18" s="10"/>
      <c r="I18" s="10"/>
      <c r="J18" s="10"/>
      <c r="K18" s="10"/>
      <c r="L18" s="10"/>
      <c r="M18" s="10"/>
      <c r="N18" s="10"/>
      <c r="O18" s="18"/>
      <c r="P18" s="25" t="e">
        <f t="shared" si="2"/>
        <v>#DIV/0!</v>
      </c>
      <c r="Q18" s="20" t="e">
        <f t="shared" si="0"/>
        <v>#DIV/0!</v>
      </c>
      <c r="R18" s="20" t="e">
        <f t="shared" si="3"/>
        <v>#DIV/0!</v>
      </c>
      <c r="S18" s="10">
        <v>10</v>
      </c>
      <c r="T18" s="10" t="str">
        <f t="shared" si="4"/>
        <v>-1-1900</v>
      </c>
      <c r="U18" s="10">
        <f t="shared" si="5"/>
        <v>31</v>
      </c>
      <c r="V18" s="28">
        <f t="shared" si="6"/>
        <v>1.9375</v>
      </c>
      <c r="W18" s="20">
        <f t="shared" si="7"/>
        <v>0</v>
      </c>
      <c r="X18" s="20" t="e">
        <f t="shared" si="8"/>
        <v>#DIV/0!</v>
      </c>
      <c r="Y18" s="20">
        <f t="shared" si="9"/>
        <v>0</v>
      </c>
      <c r="Z18" s="20" t="e">
        <f t="shared" si="10"/>
        <v>#DIV/0!</v>
      </c>
      <c r="AA18" s="20" t="e">
        <f t="shared" si="11"/>
        <v>#DIV/0!</v>
      </c>
      <c r="AB18" s="20" t="e">
        <f t="shared" si="12"/>
        <v>#DIV/0!</v>
      </c>
      <c r="AC18" s="30" t="e">
        <f t="shared" si="13"/>
        <v>#DIV/0!</v>
      </c>
    </row>
    <row r="19" spans="1:38" x14ac:dyDescent="0.25">
      <c r="A19" s="12"/>
      <c r="B19" s="8">
        <f t="shared" si="1"/>
        <v>1900</v>
      </c>
      <c r="C19" s="9"/>
      <c r="D19" s="10"/>
      <c r="E19" s="10"/>
      <c r="F19" s="10"/>
      <c r="G19" s="10" t="s">
        <v>29</v>
      </c>
      <c r="H19" s="10"/>
      <c r="I19" s="10"/>
      <c r="J19" s="10"/>
      <c r="K19" s="10"/>
      <c r="L19" s="10"/>
      <c r="M19" s="10"/>
      <c r="N19" s="10"/>
      <c r="O19" s="18"/>
      <c r="P19" s="25" t="e">
        <f t="shared" si="2"/>
        <v>#DIV/0!</v>
      </c>
      <c r="Q19" s="20" t="e">
        <f t="shared" si="0"/>
        <v>#DIV/0!</v>
      </c>
      <c r="R19" s="20" t="e">
        <f t="shared" si="3"/>
        <v>#DIV/0!</v>
      </c>
      <c r="S19" s="10">
        <v>10</v>
      </c>
      <c r="T19" s="10" t="str">
        <f t="shared" si="4"/>
        <v>-1-1900</v>
      </c>
      <c r="U19" s="10">
        <f t="shared" si="5"/>
        <v>31</v>
      </c>
      <c r="V19" s="28">
        <f t="shared" si="6"/>
        <v>1.9375</v>
      </c>
      <c r="W19" s="20">
        <f t="shared" si="7"/>
        <v>0</v>
      </c>
      <c r="X19" s="20" t="e">
        <f t="shared" si="8"/>
        <v>#DIV/0!</v>
      </c>
      <c r="Y19" s="20">
        <f t="shared" si="9"/>
        <v>0</v>
      </c>
      <c r="Z19" s="20" t="e">
        <f t="shared" si="10"/>
        <v>#DIV/0!</v>
      </c>
      <c r="AA19" s="20" t="e">
        <f t="shared" si="11"/>
        <v>#DIV/0!</v>
      </c>
      <c r="AB19" s="20" t="e">
        <f t="shared" si="12"/>
        <v>#DIV/0!</v>
      </c>
      <c r="AC19" s="30" t="e">
        <f t="shared" si="13"/>
        <v>#DIV/0!</v>
      </c>
    </row>
    <row r="20" spans="1:38" x14ac:dyDescent="0.25">
      <c r="A20" s="12"/>
      <c r="B20" s="8">
        <f t="shared" si="1"/>
        <v>1900</v>
      </c>
      <c r="C20" s="9"/>
      <c r="D20" s="10"/>
      <c r="E20" s="10"/>
      <c r="F20" s="10"/>
      <c r="G20" s="10" t="s">
        <v>29</v>
      </c>
      <c r="H20" s="10"/>
      <c r="I20" s="10"/>
      <c r="J20" s="10"/>
      <c r="K20" s="10"/>
      <c r="L20" s="10"/>
      <c r="M20" s="10"/>
      <c r="N20" s="10"/>
      <c r="O20" s="18"/>
      <c r="P20" s="25" t="e">
        <f t="shared" si="2"/>
        <v>#DIV/0!</v>
      </c>
      <c r="Q20" s="20" t="e">
        <f t="shared" si="0"/>
        <v>#DIV/0!</v>
      </c>
      <c r="R20" s="20" t="e">
        <f t="shared" si="3"/>
        <v>#DIV/0!</v>
      </c>
      <c r="S20" s="10">
        <v>10</v>
      </c>
      <c r="T20" s="10" t="str">
        <f t="shared" si="4"/>
        <v>-1-1900</v>
      </c>
      <c r="U20" s="10">
        <f t="shared" si="5"/>
        <v>31</v>
      </c>
      <c r="V20" s="28">
        <f t="shared" si="6"/>
        <v>1.9375</v>
      </c>
      <c r="W20" s="20">
        <f t="shared" si="7"/>
        <v>0</v>
      </c>
      <c r="X20" s="20" t="e">
        <f t="shared" si="8"/>
        <v>#DIV/0!</v>
      </c>
      <c r="Y20" s="20">
        <f t="shared" si="9"/>
        <v>0</v>
      </c>
      <c r="Z20" s="20" t="e">
        <f t="shared" si="10"/>
        <v>#DIV/0!</v>
      </c>
      <c r="AA20" s="20" t="e">
        <f t="shared" si="11"/>
        <v>#DIV/0!</v>
      </c>
      <c r="AB20" s="20" t="e">
        <f t="shared" si="12"/>
        <v>#DIV/0!</v>
      </c>
      <c r="AC20" s="30" t="e">
        <f t="shared" si="13"/>
        <v>#DIV/0!</v>
      </c>
    </row>
    <row r="21" spans="1:38" x14ac:dyDescent="0.25">
      <c r="A21" s="12"/>
      <c r="B21" s="8">
        <f t="shared" si="1"/>
        <v>1900</v>
      </c>
      <c r="C21" s="9"/>
      <c r="D21" s="10"/>
      <c r="E21" s="10"/>
      <c r="F21" s="10"/>
      <c r="G21" s="10" t="s">
        <v>29</v>
      </c>
      <c r="H21" s="10"/>
      <c r="I21" s="10"/>
      <c r="J21" s="10"/>
      <c r="K21" s="10"/>
      <c r="L21" s="10"/>
      <c r="M21" s="10"/>
      <c r="N21" s="10"/>
      <c r="O21" s="18"/>
      <c r="P21" s="25" t="e">
        <f t="shared" si="2"/>
        <v>#DIV/0!</v>
      </c>
      <c r="Q21" s="20" t="e">
        <f t="shared" si="0"/>
        <v>#DIV/0!</v>
      </c>
      <c r="R21" s="20" t="e">
        <f t="shared" si="3"/>
        <v>#DIV/0!</v>
      </c>
      <c r="S21" s="10">
        <v>10</v>
      </c>
      <c r="T21" s="10" t="str">
        <f t="shared" si="4"/>
        <v>-1-1900</v>
      </c>
      <c r="U21" s="10">
        <f t="shared" si="5"/>
        <v>31</v>
      </c>
      <c r="V21" s="28">
        <f t="shared" si="6"/>
        <v>1.9375</v>
      </c>
      <c r="W21" s="20">
        <f t="shared" si="7"/>
        <v>0</v>
      </c>
      <c r="X21" s="20" t="e">
        <f t="shared" si="8"/>
        <v>#DIV/0!</v>
      </c>
      <c r="Y21" s="20">
        <f t="shared" si="9"/>
        <v>0</v>
      </c>
      <c r="Z21" s="20" t="e">
        <f t="shared" si="10"/>
        <v>#DIV/0!</v>
      </c>
      <c r="AA21" s="20" t="e">
        <f t="shared" si="11"/>
        <v>#DIV/0!</v>
      </c>
      <c r="AB21" s="20" t="e">
        <f t="shared" si="12"/>
        <v>#DIV/0!</v>
      </c>
      <c r="AC21" s="30" t="e">
        <f t="shared" si="13"/>
        <v>#DIV/0!</v>
      </c>
    </row>
    <row r="22" spans="1:38" x14ac:dyDescent="0.25">
      <c r="A22" s="12"/>
      <c r="B22" s="8">
        <f t="shared" si="1"/>
        <v>1900</v>
      </c>
      <c r="C22" s="9"/>
      <c r="D22" s="10"/>
      <c r="E22" s="10"/>
      <c r="F22" s="10"/>
      <c r="G22" s="10" t="s">
        <v>29</v>
      </c>
      <c r="H22" s="10"/>
      <c r="I22" s="10"/>
      <c r="J22" s="10"/>
      <c r="K22" s="10"/>
      <c r="L22" s="10"/>
      <c r="M22" s="10"/>
      <c r="N22" s="10"/>
      <c r="O22" s="18"/>
      <c r="P22" s="25" t="e">
        <f t="shared" si="2"/>
        <v>#DIV/0!</v>
      </c>
      <c r="Q22" s="20" t="e">
        <f t="shared" si="0"/>
        <v>#DIV/0!</v>
      </c>
      <c r="R22" s="20" t="e">
        <f t="shared" si="3"/>
        <v>#DIV/0!</v>
      </c>
      <c r="S22" s="10">
        <v>10</v>
      </c>
      <c r="T22" s="10" t="str">
        <f t="shared" si="4"/>
        <v>-1-1900</v>
      </c>
      <c r="U22" s="10">
        <f t="shared" si="5"/>
        <v>31</v>
      </c>
      <c r="V22" s="28">
        <f t="shared" si="6"/>
        <v>1.9375</v>
      </c>
      <c r="W22" s="20">
        <f t="shared" si="7"/>
        <v>0</v>
      </c>
      <c r="X22" s="20" t="e">
        <f t="shared" si="8"/>
        <v>#DIV/0!</v>
      </c>
      <c r="Y22" s="20">
        <f t="shared" si="9"/>
        <v>0</v>
      </c>
      <c r="Z22" s="20" t="e">
        <f t="shared" si="10"/>
        <v>#DIV/0!</v>
      </c>
      <c r="AA22" s="20" t="e">
        <f t="shared" si="11"/>
        <v>#DIV/0!</v>
      </c>
      <c r="AB22" s="20" t="e">
        <f t="shared" si="12"/>
        <v>#DIV/0!</v>
      </c>
      <c r="AC22" s="30" t="e">
        <f t="shared" si="13"/>
        <v>#DIV/0!</v>
      </c>
    </row>
    <row r="23" spans="1:38" ht="15.75" thickBot="1" x14ac:dyDescent="0.3">
      <c r="A23" s="13"/>
      <c r="B23" s="14">
        <f t="shared" si="1"/>
        <v>1900</v>
      </c>
      <c r="C23" s="15"/>
      <c r="D23" s="16"/>
      <c r="E23" s="16"/>
      <c r="F23" s="16"/>
      <c r="G23" s="16" t="s">
        <v>29</v>
      </c>
      <c r="H23" s="16"/>
      <c r="I23" s="16"/>
      <c r="J23" s="16"/>
      <c r="K23" s="16"/>
      <c r="L23" s="16"/>
      <c r="M23" s="16"/>
      <c r="N23" s="16"/>
      <c r="O23" s="19"/>
      <c r="P23" s="26" t="e">
        <f t="shared" si="2"/>
        <v>#DIV/0!</v>
      </c>
      <c r="Q23" s="27" t="e">
        <f t="shared" si="0"/>
        <v>#DIV/0!</v>
      </c>
      <c r="R23" s="27" t="e">
        <f t="shared" si="3"/>
        <v>#DIV/0!</v>
      </c>
      <c r="S23" s="16">
        <v>10</v>
      </c>
      <c r="T23" s="16" t="str">
        <f t="shared" si="4"/>
        <v>-1-1900</v>
      </c>
      <c r="U23" s="16">
        <f t="shared" si="5"/>
        <v>31</v>
      </c>
      <c r="V23" s="29">
        <f t="shared" si="6"/>
        <v>1.9375</v>
      </c>
      <c r="W23" s="27">
        <f t="shared" si="7"/>
        <v>0</v>
      </c>
      <c r="X23" s="27" t="e">
        <f t="shared" si="8"/>
        <v>#DIV/0!</v>
      </c>
      <c r="Y23" s="27">
        <f t="shared" si="9"/>
        <v>0</v>
      </c>
      <c r="Z23" s="27" t="e">
        <f t="shared" si="10"/>
        <v>#DIV/0!</v>
      </c>
      <c r="AA23" s="27" t="e">
        <f t="shared" si="11"/>
        <v>#DIV/0!</v>
      </c>
      <c r="AB23" s="27" t="e">
        <f t="shared" si="12"/>
        <v>#DIV/0!</v>
      </c>
      <c r="AC23" s="32" t="e">
        <f t="shared" si="13"/>
        <v>#DIV/0!</v>
      </c>
    </row>
  </sheetData>
  <sheetProtection algorithmName="SHA-512" hashValue="4U6l0rGCA1jPjQ/fc/xW4nstXzmLKqXSlcheNkCfZqXnX9Eq46gTF5PVLfjCNXID2TJCLAnMnvl3L0gK72LNsQ==" saltValue="N020nhRMpNbDzgyG3gJfWA==" spinCount="100000" sheet="1" objects="1" scenarios="1"/>
  <mergeCells count="2">
    <mergeCell ref="A6:O6"/>
    <mergeCell ref="P6:AC6"/>
  </mergeCells>
  <dataValidations count="2">
    <dataValidation type="list" showInputMessage="1" showErrorMessage="1" sqref="G8:G23">
      <formula1>$AK$7:$AK$8</formula1>
    </dataValidation>
    <dataValidation type="list" allowBlank="1" showInputMessage="1" showErrorMessage="1" sqref="H8:H23">
      <formula1>$AL$7:$AL$17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A14" sqref="A14"/>
    </sheetView>
  </sheetViews>
  <sheetFormatPr baseColWidth="10" defaultRowHeight="15" x14ac:dyDescent="0.25"/>
  <cols>
    <col min="2" max="2" width="21" customWidth="1"/>
    <col min="3" max="3" width="21.7109375" customWidth="1"/>
    <col min="4" max="4" width="32.85546875" customWidth="1"/>
    <col min="5" max="5" width="44.28515625" customWidth="1"/>
  </cols>
  <sheetData>
    <row r="2" spans="2:5" x14ac:dyDescent="0.25">
      <c r="B2" s="3" t="s">
        <v>25</v>
      </c>
      <c r="C2" t="s">
        <v>27</v>
      </c>
      <c r="D2" t="s">
        <v>41</v>
      </c>
      <c r="E2" t="s">
        <v>42</v>
      </c>
    </row>
    <row r="3" spans="2:5" x14ac:dyDescent="0.25">
      <c r="B3" s="4" t="s">
        <v>39</v>
      </c>
      <c r="C3" s="2" t="e">
        <v>#DIV/0!</v>
      </c>
      <c r="D3" s="2" t="e">
        <v>#DIV/0!</v>
      </c>
      <c r="E3" s="2" t="e">
        <v>#DIV/0!</v>
      </c>
    </row>
    <row r="4" spans="2:5" x14ac:dyDescent="0.25">
      <c r="B4" s="5">
        <v>1900</v>
      </c>
      <c r="C4" s="2" t="e">
        <v>#DIV/0!</v>
      </c>
      <c r="D4" s="2" t="e">
        <v>#DIV/0!</v>
      </c>
      <c r="E4" s="2" t="e">
        <v>#DIV/0!</v>
      </c>
    </row>
    <row r="5" spans="2:5" x14ac:dyDescent="0.25">
      <c r="B5" s="6">
        <v>10</v>
      </c>
      <c r="C5" s="2" t="e">
        <v>#DIV/0!</v>
      </c>
      <c r="D5" s="2" t="e">
        <v>#DIV/0!</v>
      </c>
      <c r="E5" s="2" t="e">
        <v>#DIV/0!</v>
      </c>
    </row>
    <row r="6" spans="2:5" x14ac:dyDescent="0.25">
      <c r="B6" s="4" t="s">
        <v>40</v>
      </c>
      <c r="C6" s="2">
        <v>-3111.3095540987169</v>
      </c>
      <c r="D6" s="2">
        <v>-77.782738852467929</v>
      </c>
      <c r="E6" s="2">
        <v>-70.004464967221139</v>
      </c>
    </row>
    <row r="7" spans="2:5" x14ac:dyDescent="0.25">
      <c r="B7" s="5">
        <v>2020</v>
      </c>
      <c r="C7" s="2">
        <v>-3111.3095540987169</v>
      </c>
      <c r="D7" s="2">
        <v>-77.782738852467929</v>
      </c>
      <c r="E7" s="2">
        <v>-70.004464967221139</v>
      </c>
    </row>
    <row r="8" spans="2:5" x14ac:dyDescent="0.25">
      <c r="B8" s="6">
        <v>10</v>
      </c>
      <c r="C8" s="2">
        <v>-3111.3095540987169</v>
      </c>
      <c r="D8" s="2">
        <v>-77.782738852467929</v>
      </c>
      <c r="E8" s="2">
        <v>-70.004464967221139</v>
      </c>
    </row>
    <row r="9" spans="2:5" x14ac:dyDescent="0.25">
      <c r="B9" s="4" t="s">
        <v>43</v>
      </c>
      <c r="C9" s="2">
        <v>-3432.8015126728519</v>
      </c>
      <c r="D9" s="2">
        <v>-85.820037816821298</v>
      </c>
      <c r="E9" s="2">
        <v>-85.820037816821298</v>
      </c>
    </row>
    <row r="10" spans="2:5" x14ac:dyDescent="0.25">
      <c r="B10" s="5">
        <v>2020</v>
      </c>
      <c r="C10" s="2">
        <v>-3432.8015126728519</v>
      </c>
      <c r="D10" s="2">
        <v>-85.820037816821298</v>
      </c>
      <c r="E10" s="2">
        <v>-85.820037816821298</v>
      </c>
    </row>
    <row r="11" spans="2:5" x14ac:dyDescent="0.25">
      <c r="B11" s="6">
        <v>10</v>
      </c>
      <c r="C11" s="2">
        <v>-3432.8015126728519</v>
      </c>
      <c r="D11" s="2">
        <v>-85.820037816821298</v>
      </c>
      <c r="E11" s="2">
        <v>-85.820037816821298</v>
      </c>
    </row>
    <row r="12" spans="2:5" x14ac:dyDescent="0.25">
      <c r="B12" s="4" t="s">
        <v>26</v>
      </c>
      <c r="C12" s="2" t="e">
        <v>#DIV/0!</v>
      </c>
      <c r="D12" s="2" t="e">
        <v>#DIV/0!</v>
      </c>
      <c r="E12" s="2" t="e">
        <v>#DIV/0!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C8006FE3D0D04D9B03C98DAA2A79CF" ma:contentTypeVersion="4" ma:contentTypeDescription="Crée un document." ma:contentTypeScope="" ma:versionID="15bc495a1bebd772a8e807ac7290669c">
  <xsd:schema xmlns:xsd="http://www.w3.org/2001/XMLSchema" xmlns:xs="http://www.w3.org/2001/XMLSchema" xmlns:p="http://schemas.microsoft.com/office/2006/metadata/properties" xmlns:ns2="1f00af46-f5d5-48a3-a990-ac6ff05f15fa" targetNamespace="http://schemas.microsoft.com/office/2006/metadata/properties" ma:root="true" ma:fieldsID="11cc11cab74ba2516b826d748497dff8" ns2:_="">
    <xsd:import namespace="1f00af46-f5d5-48a3-a990-ac6ff05f15f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0af46-f5d5-48a3-a990-ac6ff05f15fa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9D1525-A174-4C15-8AC1-F1611B147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00af46-f5d5-48a3-a990-ac6ff05f15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362795-BFD2-4011-9E35-BBB2E53AB3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DDEA00-78CF-460D-BCDB-DBDBFB290B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tableur suivi des réductions</vt:lpstr>
      <vt:lpstr>BILAN PAR PRODUCTEURS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BESNIER</dc:creator>
  <cp:lastModifiedBy>JOUBIN Maguelonne</cp:lastModifiedBy>
  <dcterms:created xsi:type="dcterms:W3CDTF">2021-04-06T09:20:27Z</dcterms:created>
  <dcterms:modified xsi:type="dcterms:W3CDTF">2021-09-02T08:55:51Z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0x010100B6C8006FE3D0D04D9B03C98DAA2A79CF</vt:lpwstr>
  </property>
</Properties>
</file>