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L:\6_Marchés carbone\61_National\619_Label bas-carbone\1. Méthodes\CA pays de la Loire - Carbocage\Version révisée V1\"/>
    </mc:Choice>
  </mc:AlternateContent>
  <bookViews>
    <workbookView xWindow="0" yWindow="0" windowWidth="20490" windowHeight="6120"/>
  </bookViews>
  <sheets>
    <sheet name="Accueil" sheetId="12" r:id="rId1"/>
    <sheet name="Donnees_Entree_Resulats" sheetId="11" r:id="rId2"/>
    <sheet name="Calcul Carbone" sheetId="6" r:id="rId3"/>
    <sheet name="Rabais" sheetId="13" r:id="rId4"/>
  </sheets>
  <definedNames>
    <definedName name="_xlnm.Print_Area" localSheetId="2">'Calcul Carbone'!$A$1:$R$36</definedName>
    <definedName name="_xlnm.Print_Area" localSheetId="1">Donnees_Entree_Resulats!$A$1:$J$55</definedName>
  </definedNames>
  <calcPr calcId="162913"/>
</workbook>
</file>

<file path=xl/calcChain.xml><?xml version="1.0" encoding="utf-8"?>
<calcChain xmlns="http://schemas.openxmlformats.org/spreadsheetml/2006/main">
  <c r="L27" i="6" l="1"/>
  <c r="L24" i="6"/>
  <c r="L29" i="6"/>
  <c r="K11" i="6"/>
  <c r="L17" i="6"/>
  <c r="L16" i="6"/>
  <c r="K33" i="6"/>
  <c r="K32" i="6"/>
  <c r="K31" i="6"/>
  <c r="K22" i="6"/>
  <c r="K20" i="6"/>
  <c r="K16" i="6"/>
  <c r="M14" i="6"/>
  <c r="L14" i="6"/>
  <c r="K14" i="6"/>
  <c r="M13" i="6"/>
  <c r="M12" i="6"/>
  <c r="M11" i="6"/>
  <c r="L11" i="6"/>
  <c r="L9" i="6"/>
  <c r="K12" i="6"/>
  <c r="AB3" i="6"/>
  <c r="Z3" i="6"/>
  <c r="AC11" i="6"/>
  <c r="AA3" i="6"/>
  <c r="D30" i="6" l="1"/>
  <c r="D10" i="6"/>
  <c r="D32" i="6"/>
  <c r="B7" i="11"/>
  <c r="F34" i="11" l="1"/>
  <c r="E34" i="11"/>
  <c r="D34" i="11"/>
  <c r="B33" i="11"/>
  <c r="G33" i="11" l="1"/>
  <c r="B11" i="11"/>
  <c r="B19" i="11"/>
  <c r="E11" i="6" l="1"/>
  <c r="E24" i="6"/>
  <c r="E25" i="6"/>
  <c r="E26" i="6"/>
  <c r="E27" i="6"/>
  <c r="E28" i="6"/>
  <c r="E29" i="6"/>
  <c r="E30" i="6"/>
  <c r="E31" i="6"/>
  <c r="E32" i="6"/>
  <c r="E33" i="6"/>
  <c r="F25" i="6"/>
  <c r="F26" i="6"/>
  <c r="F27" i="6"/>
  <c r="F28" i="6"/>
  <c r="F29" i="6"/>
  <c r="F30" i="6"/>
  <c r="F31" i="6"/>
  <c r="F32" i="6"/>
  <c r="F33" i="6"/>
  <c r="F24" i="6"/>
  <c r="E23" i="6"/>
  <c r="F23" i="6"/>
  <c r="E22" i="6"/>
  <c r="F22" i="6"/>
  <c r="E20" i="6"/>
  <c r="F20" i="6"/>
  <c r="E21" i="6"/>
  <c r="F21" i="6"/>
  <c r="D33" i="6"/>
  <c r="D20" i="6"/>
  <c r="D21" i="6"/>
  <c r="D22" i="6"/>
  <c r="D23" i="6"/>
  <c r="D24" i="6"/>
  <c r="D25" i="6"/>
  <c r="D26" i="6"/>
  <c r="D27" i="6"/>
  <c r="D28" i="6"/>
  <c r="D29" i="6"/>
  <c r="D31" i="6"/>
  <c r="E17" i="6"/>
  <c r="F17" i="6"/>
  <c r="E18" i="6"/>
  <c r="F18" i="6"/>
  <c r="D18" i="6"/>
  <c r="E16" i="6"/>
  <c r="F16" i="6"/>
  <c r="D16" i="6"/>
  <c r="D17" i="6"/>
  <c r="E13" i="6"/>
  <c r="F13" i="6"/>
  <c r="E12" i="6"/>
  <c r="F12" i="6"/>
  <c r="F11" i="6"/>
  <c r="E10" i="6"/>
  <c r="F10" i="6"/>
  <c r="E14" i="6"/>
  <c r="F14" i="6"/>
  <c r="D14" i="6"/>
  <c r="D11" i="6"/>
  <c r="D12" i="6"/>
  <c r="D13" i="6"/>
  <c r="D7" i="6"/>
  <c r="K7" i="6" s="1"/>
  <c r="D8" i="6"/>
  <c r="D9" i="6"/>
  <c r="F34" i="6" l="1"/>
  <c r="E34" i="6"/>
  <c r="AB11" i="6" l="1"/>
  <c r="AE19" i="6"/>
  <c r="AE11" i="6" l="1"/>
  <c r="AA21" i="6"/>
  <c r="AA23" i="6" s="1"/>
  <c r="L7" i="6" s="1"/>
  <c r="L7" i="11" s="1"/>
  <c r="M6" i="11"/>
  <c r="M7" i="11"/>
  <c r="M8" i="11"/>
  <c r="M9" i="11"/>
  <c r="L10" i="11"/>
  <c r="M10" i="11"/>
  <c r="K15" i="11"/>
  <c r="L15" i="11"/>
  <c r="M15" i="11"/>
  <c r="K19" i="11"/>
  <c r="L19" i="11"/>
  <c r="M19" i="11"/>
  <c r="L11" i="11"/>
  <c r="D6" i="6" l="1"/>
  <c r="B7" i="6" l="1"/>
  <c r="K6" i="6"/>
  <c r="L6" i="6"/>
  <c r="B33" i="6"/>
  <c r="B32" i="11" l="1"/>
  <c r="B30" i="11"/>
  <c r="B27" i="11"/>
  <c r="B23" i="11"/>
  <c r="B15" i="11"/>
  <c r="B34" i="11" l="1"/>
  <c r="C7" i="11" s="1"/>
  <c r="G29" i="11"/>
  <c r="G21" i="11"/>
  <c r="G13" i="11"/>
  <c r="G27" i="11"/>
  <c r="G19" i="11"/>
  <c r="G11" i="11"/>
  <c r="G17" i="11"/>
  <c r="G32" i="11"/>
  <c r="G16" i="11"/>
  <c r="G23" i="11"/>
  <c r="G15" i="11"/>
  <c r="G30" i="11"/>
  <c r="G14" i="11"/>
  <c r="G28" i="11"/>
  <c r="G20" i="11"/>
  <c r="G12" i="11"/>
  <c r="G26" i="11"/>
  <c r="G18" i="11"/>
  <c r="G10" i="11"/>
  <c r="G25" i="11"/>
  <c r="G9" i="11"/>
  <c r="G24" i="11"/>
  <c r="G8" i="11"/>
  <c r="G31" i="11"/>
  <c r="G7" i="11"/>
  <c r="G22" i="11"/>
  <c r="G6" i="11"/>
  <c r="B11" i="6"/>
  <c r="G34" i="11" l="1"/>
  <c r="Z20" i="6"/>
  <c r="Z22" i="6" s="1"/>
  <c r="L13" i="6" s="1"/>
  <c r="L13" i="11" s="1"/>
  <c r="C27" i="11" l="1"/>
  <c r="C23" i="11"/>
  <c r="C19" i="11"/>
  <c r="C15" i="11"/>
  <c r="C11" i="11"/>
  <c r="C33" i="11"/>
  <c r="C32" i="11"/>
  <c r="C30" i="11"/>
  <c r="AG19" i="6"/>
  <c r="AF19" i="6"/>
  <c r="C34" i="11" l="1"/>
  <c r="AF11" i="6"/>
  <c r="AG11" i="6"/>
  <c r="D34" i="6"/>
  <c r="G33" i="6" l="1"/>
  <c r="G25" i="6"/>
  <c r="G17" i="6"/>
  <c r="G9" i="6"/>
  <c r="G15" i="6"/>
  <c r="G32" i="6"/>
  <c r="G24" i="6"/>
  <c r="G16" i="6"/>
  <c r="G8" i="6"/>
  <c r="G23" i="6"/>
  <c r="G31" i="6"/>
  <c r="G30" i="6"/>
  <c r="G22" i="6"/>
  <c r="G14" i="6"/>
  <c r="G6" i="6"/>
  <c r="G13" i="6"/>
  <c r="G29" i="6"/>
  <c r="G21" i="6"/>
  <c r="G28" i="6"/>
  <c r="G20" i="6"/>
  <c r="G12" i="6"/>
  <c r="G11" i="6"/>
  <c r="G27" i="6"/>
  <c r="G19" i="6"/>
  <c r="G26" i="6"/>
  <c r="G18" i="6"/>
  <c r="G10" i="6"/>
  <c r="G7" i="6"/>
  <c r="Z21" i="6"/>
  <c r="Z23" i="6" s="1"/>
  <c r="L9" i="11" s="1"/>
  <c r="G34" i="6" l="1"/>
  <c r="AC21" i="6"/>
  <c r="AC23" i="6" s="1"/>
  <c r="AD21" i="6"/>
  <c r="AD23" i="6" s="1"/>
  <c r="L6" i="11" l="1"/>
  <c r="N10" i="6"/>
  <c r="O10" i="6" s="1"/>
  <c r="P10" i="6"/>
  <c r="Q10" i="6" s="1"/>
  <c r="B23" i="6" l="1"/>
  <c r="B19" i="6"/>
  <c r="B32" i="6"/>
  <c r="B27" i="6"/>
  <c r="B30" i="6"/>
  <c r="AA5" i="6" l="1"/>
  <c r="AB5" i="6" s="1"/>
  <c r="AD13" i="6"/>
  <c r="AD12" i="6"/>
  <c r="AD11" i="6"/>
  <c r="AC13" i="6"/>
  <c r="AC12" i="6"/>
  <c r="AA13" i="6"/>
  <c r="AA12" i="6"/>
  <c r="AA11" i="6"/>
  <c r="Z11" i="6"/>
  <c r="M13" i="11" l="1"/>
  <c r="L29" i="11"/>
  <c r="M27" i="6"/>
  <c r="M27" i="11" s="1"/>
  <c r="M26" i="6"/>
  <c r="M26" i="11" s="1"/>
  <c r="M28" i="6"/>
  <c r="M28" i="11" s="1"/>
  <c r="L26" i="6"/>
  <c r="L27" i="11"/>
  <c r="M30" i="6"/>
  <c r="M30" i="11" s="1"/>
  <c r="M29" i="6"/>
  <c r="M29" i="11" s="1"/>
  <c r="B15" i="6"/>
  <c r="B34" i="6" s="1"/>
  <c r="Z4" i="6"/>
  <c r="AB20" i="6"/>
  <c r="AB22" i="6" s="1"/>
  <c r="C32" i="6" l="1"/>
  <c r="C19" i="6"/>
  <c r="C23" i="6"/>
  <c r="C7" i="6"/>
  <c r="C15" i="6"/>
  <c r="C33" i="6"/>
  <c r="C30" i="6"/>
  <c r="C11" i="6"/>
  <c r="C27" i="6"/>
  <c r="M12" i="11"/>
  <c r="L12" i="6"/>
  <c r="L12" i="11" s="1"/>
  <c r="AB13" i="6"/>
  <c r="L31" i="6" s="1"/>
  <c r="L31" i="11" s="1"/>
  <c r="K10" i="11"/>
  <c r="K9" i="6"/>
  <c r="K9" i="11" s="1"/>
  <c r="K12" i="11"/>
  <c r="K13" i="6"/>
  <c r="K13" i="11" s="1"/>
  <c r="K8" i="6"/>
  <c r="K8" i="11" s="1"/>
  <c r="K7" i="11"/>
  <c r="L26" i="11"/>
  <c r="M11" i="11"/>
  <c r="AG20" i="6"/>
  <c r="AF20" i="6"/>
  <c r="AB21" i="6"/>
  <c r="K11" i="11"/>
  <c r="K6" i="11"/>
  <c r="AA4" i="6"/>
  <c r="AB4" i="6" s="1"/>
  <c r="AE20" i="6"/>
  <c r="AB12" i="6"/>
  <c r="Z12" i="6"/>
  <c r="M33" i="6" s="1"/>
  <c r="M33" i="11" s="1"/>
  <c r="L32" i="6" l="1"/>
  <c r="L32" i="11" s="1"/>
  <c r="C34" i="6"/>
  <c r="L30" i="6"/>
  <c r="L30" i="11" s="1"/>
  <c r="L28" i="6"/>
  <c r="L28" i="11" s="1"/>
  <c r="AF12" i="6"/>
  <c r="M21" i="6" s="1"/>
  <c r="M21" i="11" s="1"/>
  <c r="AG12" i="6"/>
  <c r="M25" i="6" s="1"/>
  <c r="M25" i="11" s="1"/>
  <c r="K26" i="6"/>
  <c r="K26" i="11" s="1"/>
  <c r="K27" i="6"/>
  <c r="K27" i="11" s="1"/>
  <c r="K23" i="6"/>
  <c r="K23" i="11" s="1"/>
  <c r="K22" i="11"/>
  <c r="K17" i="6"/>
  <c r="K17" i="11" s="1"/>
  <c r="P27" i="6"/>
  <c r="K18" i="6"/>
  <c r="K18" i="11" s="1"/>
  <c r="K25" i="6"/>
  <c r="K25" i="11" s="1"/>
  <c r="K29" i="6"/>
  <c r="K29" i="11" s="1"/>
  <c r="K16" i="11"/>
  <c r="K31" i="11"/>
  <c r="K20" i="11"/>
  <c r="K32" i="11"/>
  <c r="K33" i="11"/>
  <c r="K30" i="6"/>
  <c r="K30" i="11" s="1"/>
  <c r="K28" i="6"/>
  <c r="K28" i="11" s="1"/>
  <c r="P26" i="6"/>
  <c r="K24" i="6"/>
  <c r="K24" i="11" s="1"/>
  <c r="K21" i="6"/>
  <c r="K21" i="11" s="1"/>
  <c r="K14" i="11"/>
  <c r="M31" i="6"/>
  <c r="M31" i="11" s="1"/>
  <c r="M32" i="6"/>
  <c r="M32" i="11" s="1"/>
  <c r="AB23" i="6"/>
  <c r="L8" i="6" s="1"/>
  <c r="AE22" i="6"/>
  <c r="AG22" i="6"/>
  <c r="AF22" i="6"/>
  <c r="AE12" i="6"/>
  <c r="M17" i="6" s="1"/>
  <c r="Z13" i="6"/>
  <c r="P6" i="6"/>
  <c r="Q6" i="6" s="1"/>
  <c r="N6" i="6"/>
  <c r="P7" i="6"/>
  <c r="Q7" i="6" s="1"/>
  <c r="N7" i="6"/>
  <c r="O7" i="6" s="1"/>
  <c r="P11" i="6"/>
  <c r="Q11" i="6" s="1"/>
  <c r="N11" i="6"/>
  <c r="O11" i="6" s="1"/>
  <c r="M20" i="6" l="1"/>
  <c r="M20" i="11" s="1"/>
  <c r="K34" i="11"/>
  <c r="M24" i="6"/>
  <c r="M24" i="11" s="1"/>
  <c r="M22" i="6"/>
  <c r="M22" i="11" s="1"/>
  <c r="M18" i="6"/>
  <c r="M18" i="11" s="1"/>
  <c r="N27" i="6"/>
  <c r="O27" i="6" s="1"/>
  <c r="Q27" i="6"/>
  <c r="Q26" i="6"/>
  <c r="L33" i="6"/>
  <c r="L33" i="11" s="1"/>
  <c r="P33" i="6"/>
  <c r="M23" i="6"/>
  <c r="M23" i="11" s="1"/>
  <c r="L8" i="11"/>
  <c r="M17" i="11"/>
  <c r="M16" i="6"/>
  <c r="M16" i="11" s="1"/>
  <c r="K34" i="6"/>
  <c r="K35" i="6" s="1"/>
  <c r="P29" i="6"/>
  <c r="Q29" i="6" s="1"/>
  <c r="AG13" i="6"/>
  <c r="AE13" i="6"/>
  <c r="N26" i="6"/>
  <c r="O26" i="6" s="1"/>
  <c r="AF13" i="6"/>
  <c r="N29" i="6"/>
  <c r="O29" i="6" s="1"/>
  <c r="N30" i="6"/>
  <c r="O6" i="6"/>
  <c r="N32" i="6"/>
  <c r="P32" i="6"/>
  <c r="N12" i="6"/>
  <c r="O12" i="6" s="1"/>
  <c r="P12" i="6"/>
  <c r="Q12" i="6" s="1"/>
  <c r="P13" i="6"/>
  <c r="Q13" i="6" s="1"/>
  <c r="N13" i="6"/>
  <c r="O13" i="6" s="1"/>
  <c r="N28" i="6"/>
  <c r="O28" i="6" s="1"/>
  <c r="P28" i="6"/>
  <c r="Q28" i="6" s="1"/>
  <c r="P30" i="6"/>
  <c r="Q30" i="6" s="1"/>
  <c r="K36" i="11" l="1"/>
  <c r="K40" i="11"/>
  <c r="L14" i="11"/>
  <c r="L16" i="11"/>
  <c r="L17" i="11"/>
  <c r="N33" i="6"/>
  <c r="O33" i="6" s="1"/>
  <c r="Q33" i="6"/>
  <c r="P8" i="6"/>
  <c r="Q8" i="6" s="1"/>
  <c r="L18" i="6"/>
  <c r="L18" i="11" s="1"/>
  <c r="L24" i="11"/>
  <c r="L22" i="6"/>
  <c r="L22" i="11" s="1"/>
  <c r="L25" i="6"/>
  <c r="L25" i="11" s="1"/>
  <c r="L20" i="6"/>
  <c r="L20" i="11" s="1"/>
  <c r="L21" i="6"/>
  <c r="L21" i="11" s="1"/>
  <c r="L23" i="6"/>
  <c r="L23" i="11" s="1"/>
  <c r="M14" i="11"/>
  <c r="M34" i="11" s="1"/>
  <c r="M34" i="6"/>
  <c r="M35" i="6" s="1"/>
  <c r="N8" i="6"/>
  <c r="O8" i="6" s="1"/>
  <c r="P31" i="6"/>
  <c r="Q31" i="6" s="1"/>
  <c r="N31" i="6"/>
  <c r="O31" i="6" s="1"/>
  <c r="P9" i="6"/>
  <c r="N9" i="6"/>
  <c r="Q32" i="6"/>
  <c r="O32" i="6"/>
  <c r="M38" i="11" l="1"/>
  <c r="M36" i="11"/>
  <c r="L34" i="11"/>
  <c r="P18" i="6"/>
  <c r="Q18" i="6" s="1"/>
  <c r="N18" i="6"/>
  <c r="O18" i="6" s="1"/>
  <c r="L34" i="6"/>
  <c r="L35" i="6" s="1"/>
  <c r="O9" i="6"/>
  <c r="Q9" i="6"/>
  <c r="N14" i="6"/>
  <c r="O14" i="6" s="1"/>
  <c r="P14" i="6"/>
  <c r="Q14" i="6" s="1"/>
  <c r="P25" i="6"/>
  <c r="Q25" i="6" s="1"/>
  <c r="N25" i="6"/>
  <c r="O25" i="6" s="1"/>
  <c r="P17" i="6"/>
  <c r="Q17" i="6" s="1"/>
  <c r="N17" i="6"/>
  <c r="O17" i="6" s="1"/>
  <c r="P21" i="6"/>
  <c r="Q21" i="6" s="1"/>
  <c r="N21" i="6"/>
  <c r="O21" i="6" s="1"/>
  <c r="P19" i="6"/>
  <c r="Q19" i="6" s="1"/>
  <c r="N19" i="6"/>
  <c r="O19" i="6" s="1"/>
  <c r="P15" i="6"/>
  <c r="Q15" i="6" s="1"/>
  <c r="N15" i="6"/>
  <c r="O15" i="6" s="1"/>
  <c r="N20" i="6"/>
  <c r="O20" i="6" s="1"/>
  <c r="P20" i="6"/>
  <c r="Q20" i="6" s="1"/>
  <c r="P23" i="6"/>
  <c r="Q23" i="6" s="1"/>
  <c r="N23" i="6"/>
  <c r="O23" i="6" s="1"/>
  <c r="N16" i="6"/>
  <c r="O16" i="6" s="1"/>
  <c r="P16" i="6"/>
  <c r="Q16" i="6" s="1"/>
  <c r="N24" i="6"/>
  <c r="O24" i="6" s="1"/>
  <c r="P24" i="6"/>
  <c r="Q24" i="6" s="1"/>
  <c r="N22" i="6"/>
  <c r="O22" i="6" s="1"/>
  <c r="P22" i="6"/>
  <c r="Q22" i="6" s="1"/>
  <c r="L38" i="11" l="1"/>
  <c r="M42" i="11"/>
  <c r="L36" i="11"/>
  <c r="K42" i="11" s="1"/>
  <c r="N34" i="6"/>
  <c r="N36" i="6" s="1"/>
  <c r="P34" i="6"/>
  <c r="Q34" i="6"/>
  <c r="O34" i="6"/>
  <c r="P36" i="6" l="1"/>
  <c r="O36" i="6"/>
  <c r="Q36" i="6"/>
</calcChain>
</file>

<file path=xl/comments1.xml><?xml version="1.0" encoding="utf-8"?>
<comments xmlns="http://schemas.openxmlformats.org/spreadsheetml/2006/main">
  <authors>
    <author>MYNARD Louise</author>
  </authors>
  <commentList>
    <comment ref="L20" authorId="0" shapeId="0">
      <text>
        <r>
          <rPr>
            <b/>
            <sz val="9"/>
            <color indexed="81"/>
            <rFont val="Tahoma"/>
            <charset val="1"/>
          </rPr>
          <t>MYNARD Louise:</t>
        </r>
        <r>
          <rPr>
            <sz val="9"/>
            <color indexed="81"/>
            <rFont val="Tahoma"/>
            <charset val="1"/>
          </rPr>
          <t xml:space="preserve">
Où est passé le % devant (Cnexplp - Cnexpli) du texte de la méthode ?</t>
        </r>
      </text>
    </comment>
    <comment ref="L24" authorId="0" shapeId="0">
      <text>
        <r>
          <rPr>
            <b/>
            <sz val="9"/>
            <color indexed="81"/>
            <rFont val="Tahoma"/>
            <charset val="1"/>
          </rPr>
          <t>MYNARD Louise:
où est passé le % devant (Cnexplp-Cnexpli)</t>
        </r>
      </text>
    </comment>
    <comment ref="L28" authorId="0" shapeId="0">
      <text>
        <r>
          <rPr>
            <b/>
            <sz val="9"/>
            <color indexed="81"/>
            <rFont val="Tahoma"/>
            <charset val="1"/>
          </rPr>
          <t>MYNARD Louise:</t>
        </r>
        <r>
          <rPr>
            <sz val="9"/>
            <color indexed="81"/>
            <rFont val="Tahoma"/>
            <charset val="1"/>
          </rPr>
          <t xml:space="preserve">
pourquoi un pourcentage de 80% devant la différence Cnexplp - Cnexpli alors que dans le texte de la méthode il n'y en a pas</t>
        </r>
      </text>
    </comment>
    <comment ref="L30" authorId="0" shapeId="0">
      <text>
        <r>
          <rPr>
            <b/>
            <sz val="9"/>
            <color indexed="81"/>
            <rFont val="Tahoma"/>
            <charset val="1"/>
          </rPr>
          <t>MYNARD Louise:</t>
        </r>
        <r>
          <rPr>
            <sz val="9"/>
            <color indexed="81"/>
            <rFont val="Tahoma"/>
            <charset val="1"/>
          </rPr>
          <t xml:space="preserve">
pourquoi 0,7 devant la différence projet - ref ?</t>
        </r>
      </text>
    </comment>
  </commentList>
</comments>
</file>

<file path=xl/sharedStrings.xml><?xml version="1.0" encoding="utf-8"?>
<sst xmlns="http://schemas.openxmlformats.org/spreadsheetml/2006/main" count="409" uniqueCount="179">
  <si>
    <t>Haie de taillis</t>
  </si>
  <si>
    <t>Haie arbustive</t>
  </si>
  <si>
    <t>Haie taillis</t>
  </si>
  <si>
    <t>Haie Futaie</t>
  </si>
  <si>
    <t>C racine</t>
  </si>
  <si>
    <t>Haie Pluristrate</t>
  </si>
  <si>
    <t>C SOL haie &lt;15 ans</t>
  </si>
  <si>
    <t>C SOL haie 15-100 ans</t>
  </si>
  <si>
    <t>C biomasse aérienne exportée</t>
  </si>
  <si>
    <t>C biomasse aérienne non exportée</t>
  </si>
  <si>
    <t>Objectif (scénario de projet)</t>
  </si>
  <si>
    <t>Haie de colonisation</t>
  </si>
  <si>
    <t>Initial (scénario de référence)</t>
  </si>
  <si>
    <t>A1</t>
  </si>
  <si>
    <t>A3</t>
  </si>
  <si>
    <t>Haie relictuelle arborée</t>
  </si>
  <si>
    <t>B1</t>
  </si>
  <si>
    <t>Maintien</t>
  </si>
  <si>
    <t>B3</t>
  </si>
  <si>
    <t>C1</t>
  </si>
  <si>
    <t>C3</t>
  </si>
  <si>
    <t>D1</t>
  </si>
  <si>
    <t>D2</t>
  </si>
  <si>
    <t>E1</t>
  </si>
  <si>
    <t>E2</t>
  </si>
  <si>
    <t>F1</t>
  </si>
  <si>
    <t>Tableau de potentiel de stockage du carbone</t>
  </si>
  <si>
    <t>Typologie</t>
  </si>
  <si>
    <t>Carbocage</t>
  </si>
  <si>
    <t>Longueur (ml)</t>
  </si>
  <si>
    <t>Type A</t>
  </si>
  <si>
    <t>Type B</t>
  </si>
  <si>
    <t>Type C</t>
  </si>
  <si>
    <t>Type D</t>
  </si>
  <si>
    <t>Type E</t>
  </si>
  <si>
    <t>Haie de futaie</t>
  </si>
  <si>
    <t>Age de la haie</t>
  </si>
  <si>
    <t>Adulte</t>
  </si>
  <si>
    <r>
      <rPr>
        <b/>
        <sz val="10"/>
        <color theme="1"/>
        <rFont val="Verdana"/>
        <family val="2"/>
      </rPr>
      <t xml:space="preserve">Potentiel de stockage de carbone de haies gérées durablement selon leur typologie : </t>
    </r>
    <r>
      <rPr>
        <i/>
        <sz val="10"/>
        <color theme="1"/>
        <rFont val="Verdana"/>
        <family val="2"/>
      </rPr>
      <t>en teqCO2/km/an</t>
    </r>
  </si>
  <si>
    <t>Stockage dans les sols</t>
  </si>
  <si>
    <t>en teqCO2/km/an</t>
  </si>
  <si>
    <t>Csol15</t>
  </si>
  <si>
    <t>Csol30</t>
  </si>
  <si>
    <t>Csol100</t>
  </si>
  <si>
    <t>Cracine(i)</t>
  </si>
  <si>
    <t>Cbioexp(i)</t>
  </si>
  <si>
    <t>Cbionexp(i)</t>
  </si>
  <si>
    <t>Hpl(i)</t>
  </si>
  <si>
    <t>Ht(i)</t>
  </si>
  <si>
    <t>Hf(i)</t>
  </si>
  <si>
    <t>Harbu(i)</t>
  </si>
  <si>
    <t>Hcol(i)</t>
  </si>
  <si>
    <t>Stockage dans la Biomasse</t>
  </si>
  <si>
    <t>C SOL haie &gt; 100 ans</t>
  </si>
  <si>
    <t>linéaire</t>
  </si>
  <si>
    <t>(ml)</t>
  </si>
  <si>
    <t>kgCO2/an</t>
  </si>
  <si>
    <t>Sur 15 ans avec rabais</t>
  </si>
  <si>
    <t>C stocké</t>
  </si>
  <si>
    <t>C empreinte</t>
  </si>
  <si>
    <t>kgCO2eq</t>
  </si>
  <si>
    <t>TOTAL</t>
  </si>
  <si>
    <t>linéTypo est indépendant de l'âge c’est-à-dire la somme des LinéAge</t>
  </si>
  <si>
    <t>(%)</t>
  </si>
  <si>
    <t>Initial</t>
  </si>
  <si>
    <t xml:space="preserve"> (%)</t>
  </si>
  <si>
    <t>Linéaire en gestion du projet</t>
  </si>
  <si>
    <t xml:space="preserve">Type </t>
  </si>
  <si>
    <t>Objectif</t>
  </si>
  <si>
    <t>A2a</t>
  </si>
  <si>
    <t>A2b</t>
  </si>
  <si>
    <t>B2a</t>
  </si>
  <si>
    <t>B2b</t>
  </si>
  <si>
    <t>C2a</t>
  </si>
  <si>
    <t>C</t>
  </si>
  <si>
    <t>D</t>
  </si>
  <si>
    <t>E</t>
  </si>
  <si>
    <t>F</t>
  </si>
  <si>
    <t>Conversion</t>
  </si>
  <si>
    <t>ITK</t>
  </si>
  <si>
    <t>Orientation</t>
  </si>
  <si>
    <t>Plantation</t>
  </si>
  <si>
    <t>Type F - Haie pluristrate</t>
  </si>
  <si>
    <t>Sur 5 ans</t>
  </si>
  <si>
    <t>Stockage additionnel</t>
  </si>
  <si>
    <t>Ctot(p)</t>
  </si>
  <si>
    <t>Cnexp(p)</t>
  </si>
  <si>
    <t>Cexp(p)</t>
  </si>
  <si>
    <t>Cracine(p)</t>
  </si>
  <si>
    <t>Hpl</t>
  </si>
  <si>
    <t>Ht</t>
  </si>
  <si>
    <t>Hf</t>
  </si>
  <si>
    <t>Hb</t>
  </si>
  <si>
    <t>Hcol</t>
  </si>
  <si>
    <r>
      <t>Hrel</t>
    </r>
    <r>
      <rPr>
        <vertAlign val="subscript"/>
        <sz val="10"/>
        <color theme="1"/>
        <rFont val="Verdana"/>
        <family val="2"/>
      </rPr>
      <t>30</t>
    </r>
  </si>
  <si>
    <t>Haie relictuelle (30% discontinue)</t>
  </si>
  <si>
    <t>Haie relictuelle (50% discontinue)</t>
  </si>
  <si>
    <t>Haie relictuelle (70% discontinue)</t>
  </si>
  <si>
    <r>
      <t>Hrel</t>
    </r>
    <r>
      <rPr>
        <vertAlign val="subscript"/>
        <sz val="10"/>
        <color theme="1"/>
        <rFont val="Verdana"/>
        <family val="2"/>
      </rPr>
      <t>50</t>
    </r>
  </si>
  <si>
    <r>
      <t>Hrel</t>
    </r>
    <r>
      <rPr>
        <vertAlign val="subscript"/>
        <sz val="10"/>
        <color theme="1"/>
        <rFont val="Verdana"/>
        <family val="2"/>
      </rPr>
      <t>70</t>
    </r>
  </si>
  <si>
    <t>Sol nu</t>
  </si>
  <si>
    <t>30 % de discontinuité</t>
  </si>
  <si>
    <t>70 % de discontinuité</t>
  </si>
  <si>
    <t>50 % de discontinuité</t>
  </si>
  <si>
    <t>C biomasse totale</t>
  </si>
  <si>
    <t xml:space="preserve">Part </t>
  </si>
  <si>
    <t>Part</t>
  </si>
  <si>
    <t xml:space="preserve"> +70%Taillis</t>
  </si>
  <si>
    <t xml:space="preserve"> + 30 % futaie</t>
  </si>
  <si>
    <t xml:space="preserve"> +50% futaie</t>
  </si>
  <si>
    <t xml:space="preserve"> +70% futaie</t>
  </si>
  <si>
    <t>Crevol(p)</t>
  </si>
  <si>
    <r>
      <t xml:space="preserve">Jeune </t>
    </r>
    <r>
      <rPr>
        <b/>
        <sz val="8"/>
        <rFont val="Verdana"/>
        <family val="2"/>
      </rPr>
      <t>(&lt;15ans)</t>
    </r>
  </si>
  <si>
    <r>
      <t xml:space="preserve">Vieille </t>
    </r>
    <r>
      <rPr>
        <b/>
        <sz val="8"/>
        <rFont val="Verdana"/>
        <family val="2"/>
      </rPr>
      <t>(&gt;100 ans)</t>
    </r>
  </si>
  <si>
    <t xml:space="preserve"> +10% futaie +20% arbustive</t>
  </si>
  <si>
    <t xml:space="preserve"> +30% taillis +20% arbustive</t>
  </si>
  <si>
    <t xml:space="preserve"> +20% futaie +50% taillis +30% arbustive</t>
  </si>
  <si>
    <t>Hrel(i30)</t>
  </si>
  <si>
    <t>Hrel(i50)</t>
  </si>
  <si>
    <t>Hrel(i70)</t>
  </si>
  <si>
    <t xml:space="preserve"> +10% futaie +10% taillis</t>
  </si>
  <si>
    <t>Potentiel de stockage de carbone additionnel</t>
  </si>
  <si>
    <t>Sol</t>
  </si>
  <si>
    <t>non exportée</t>
  </si>
  <si>
    <t>biomasse exportée</t>
  </si>
  <si>
    <t>Haie pluristrate</t>
  </si>
  <si>
    <t>TOTAL SUR 5 ANS</t>
  </si>
  <si>
    <t>Itinéraires de gestion</t>
  </si>
  <si>
    <r>
      <t>Ce calculateur a été développé par les Chambres d'agriculture à la suite du projet Carbocage, projet piloté par la Chambre d’Agriculture des Pays de la Loire et financé par l'ADEME. Carbocage a permis d’obtenir les données de stockage du carbone par les haies gérées durablement indiquées dans la méthode Label Bas Carbone "Haies" et utilisées dans ce calculateur. 
Il s'agit du calculateur pour la méthode "Haies</t>
    </r>
    <r>
      <rPr>
        <b/>
        <sz val="14"/>
        <color theme="1"/>
        <rFont val="Calibri"/>
        <family val="2"/>
        <scheme val="minor"/>
      </rPr>
      <t>"</t>
    </r>
    <r>
      <rPr>
        <sz val="14"/>
        <color theme="1"/>
        <rFont val="Calibri"/>
        <family val="2"/>
        <scheme val="minor"/>
      </rPr>
      <t xml:space="preserve"> rédigée par la Chambre régionale d'agriculture des Pays de la Loire.</t>
    </r>
  </si>
  <si>
    <t>N° rabais</t>
  </si>
  <si>
    <t>Type de rabais</t>
  </si>
  <si>
    <t>Localisation du projet</t>
  </si>
  <si>
    <t>Applicabilité</t>
  </si>
  <si>
    <t>Valeur</t>
  </si>
  <si>
    <t>Carbone biomasse dans le scénario  projet/référence</t>
  </si>
  <si>
    <t>Grand Ouest (Normandie Bretagne, Pays de la Loire)</t>
  </si>
  <si>
    <t>Hors Grand Ouest en fonction des grandes régions sylvo-écologiques (GRECO)- § 1.4</t>
  </si>
  <si>
    <t>Utilisation des données Grand Ouest</t>
  </si>
  <si>
    <t>Hauts de France, Ile de France, Grand Est, Centre Val de Loire, Bourgogne Franche-Comté</t>
  </si>
  <si>
    <t>Nouvelle Aquitaine, Auvergne Rhône Alpes et Occitanie hors départements 11, 30, 34, 66.</t>
  </si>
  <si>
    <t>PACA, Corse et départements 11, 30, 34, 66</t>
  </si>
  <si>
    <t>Utilisation de données produites spécifiques à la région</t>
  </si>
  <si>
    <t>Carbone sol dans le scénario  projet/référence</t>
  </si>
  <si>
    <t xml:space="preserve">Grand Ouest </t>
  </si>
  <si>
    <t>Utilisation des coefficients de correspondance (GIS-Sol)</t>
  </si>
  <si>
    <t>Dégradation du linéaire de haie</t>
  </si>
  <si>
    <t>Donnée générique nationale</t>
  </si>
  <si>
    <t>Donnée locale avec étude photo aérienne</t>
  </si>
  <si>
    <t>Vérification additionnelle de terrain</t>
  </si>
  <si>
    <t>-</t>
  </si>
  <si>
    <t>Si des pratiques ne sont pas validées lors de l’audit</t>
  </si>
  <si>
    <t>Réductions d’émission associées à la haie non validées</t>
  </si>
  <si>
    <t>Risque de déplacement</t>
  </si>
  <si>
    <r>
      <t xml:space="preserve">Si un déplacement de haie est prévu ou constaté </t>
    </r>
    <r>
      <rPr>
        <sz val="10"/>
        <color rgb="FF000000"/>
        <rFont val="Calibri"/>
        <family val="2"/>
      </rPr>
      <t>(dans la limite maximale autorisé = 5% du linéaire total)</t>
    </r>
  </si>
  <si>
    <t>2 x réductions d’émissions attribuées à la haie déplacée sur la durée du projet dans le scénario de référence</t>
  </si>
  <si>
    <t>Risque de non-permanence</t>
  </si>
  <si>
    <t>Post-projet après vérification</t>
  </si>
  <si>
    <r>
      <t xml:space="preserve">Tableau XIV - Liste des rabais applicables </t>
    </r>
    <r>
      <rPr>
        <b/>
        <sz val="11"/>
        <rFont val="Calibri"/>
        <family val="2"/>
        <scheme val="minor"/>
      </rPr>
      <t>(issu de la méthode Haies)</t>
    </r>
  </si>
  <si>
    <t>Cette méthode a une vocation nationale mais ne dispose, actuellement, que de données Grand Ouest issues du projet Carbocage. L’obtention de données par l’application du protocole du projet Carbocage (Annexes 4 et 5) dans d’autres régions permettra d’amender la méthodologie. Le rapport Carbocage est disponible sur le site de l’ADEME en suivant ce lien : https://www.ademe.fr/carbocage-vers-neutralite-carbone-territoires.
Ainsi, les données proposées dans les parties 7 et 8 de la méthode sont issues du projet Carbocage qui a mobilisé des références bibliographiques et des prélèvements in situ dans le Grand Ouest. Pour l’usage de ces références dans d’autres régions, un rabais sera appliqué. Ce rabais est conservateur et pourra être levé si des données territoriales sont produites suivant le protocole.</t>
  </si>
  <si>
    <r>
      <t xml:space="preserve">linéTypo(i) est indépendant du devenir de la haie c’est-à-dire la somme des linéTypo(f) </t>
    </r>
    <r>
      <rPr>
        <b/>
        <sz val="11"/>
        <color theme="1"/>
        <rFont val="Verdana"/>
        <family val="2"/>
      </rPr>
      <t>hors plantation</t>
    </r>
  </si>
  <si>
    <t>Complément Calcul en plantation pour conversion</t>
  </si>
  <si>
    <r>
      <t xml:space="preserve">Projet </t>
    </r>
    <r>
      <rPr>
        <sz val="10"/>
        <color rgb="FFFF0000"/>
        <rFont val="Verdana"/>
        <family val="2"/>
      </rPr>
      <t>(scénario projet)</t>
    </r>
  </si>
  <si>
    <r>
      <t xml:space="preserve">Initial </t>
    </r>
    <r>
      <rPr>
        <sz val="10"/>
        <color rgb="FFFF0000"/>
        <rFont val="Verdana"/>
        <family val="2"/>
      </rPr>
      <t>(scénario de référence)</t>
    </r>
  </si>
  <si>
    <t>Données références issues du projet Carbocage</t>
  </si>
  <si>
    <t>Seules les cellules en jaune sont à remplir</t>
  </si>
  <si>
    <t>C biomasse révolution de 15 ans (cas de plantation)</t>
  </si>
  <si>
    <t>RABAIS DE NON PERMANENCE</t>
  </si>
  <si>
    <t>OPTIONEL</t>
  </si>
  <si>
    <t>RABAIS DE TRANSPOSITION LIE A LA BIOMASSE</t>
  </si>
  <si>
    <r>
      <rPr>
        <b/>
        <sz val="14"/>
        <color theme="1"/>
        <rFont val="Calibri"/>
        <family val="2"/>
        <scheme val="minor"/>
      </rPr>
      <t>Tout projet demandant le Label Bas Carbone au titre de la méthode "Haies" devra utiliser ce calculateur</t>
    </r>
    <r>
      <rPr>
        <sz val="14"/>
        <color theme="1"/>
        <rFont val="Calibri"/>
        <family val="2"/>
        <scheme val="minor"/>
      </rPr>
      <t xml:space="preserve">. Il se compose de trois onglets:
→ un onglet </t>
    </r>
    <r>
      <rPr>
        <b/>
        <sz val="14"/>
        <color theme="1"/>
        <rFont val="Calibri"/>
        <family val="2"/>
        <scheme val="minor"/>
      </rPr>
      <t>"Données d'entrée - résultats"</t>
    </r>
    <r>
      <rPr>
        <sz val="14"/>
        <color theme="1"/>
        <rFont val="Calibri"/>
        <family val="2"/>
        <scheme val="minor"/>
      </rPr>
      <t xml:space="preserve"> qui est le </t>
    </r>
    <r>
      <rPr>
        <u/>
        <sz val="14"/>
        <color theme="1"/>
        <rFont val="Calibri"/>
        <family val="2"/>
        <scheme val="minor"/>
      </rPr>
      <t xml:space="preserve">seul onglet </t>
    </r>
    <r>
      <rPr>
        <sz val="14"/>
        <color theme="1"/>
        <rFont val="Calibri"/>
        <family val="2"/>
        <scheme val="minor"/>
      </rPr>
      <t xml:space="preserve">dans lequel le Porteur de projet doit renseigner les données inhérentes à son projet dans les cellules jaunes : linéaires de haie dans les colonnes D à F et rabais le cas échéant dans la colonne I.
→ un onglet </t>
    </r>
    <r>
      <rPr>
        <b/>
        <sz val="14"/>
        <color theme="1"/>
        <rFont val="Calibri"/>
        <family val="2"/>
        <scheme val="minor"/>
      </rPr>
      <t>"Calcul Carbone"</t>
    </r>
    <r>
      <rPr>
        <sz val="14"/>
        <color theme="1"/>
        <rFont val="Calibri"/>
        <family val="2"/>
        <scheme val="minor"/>
      </rPr>
      <t xml:space="preserve"> que le Porteur de projet </t>
    </r>
    <r>
      <rPr>
        <u/>
        <sz val="14"/>
        <color theme="1"/>
        <rFont val="Calibri"/>
        <family val="2"/>
        <scheme val="minor"/>
      </rPr>
      <t>n'a pas à modifier</t>
    </r>
    <r>
      <rPr>
        <sz val="14"/>
        <color theme="1"/>
        <rFont val="Calibri"/>
        <family val="2"/>
        <scheme val="minor"/>
      </rPr>
      <t xml:space="preserve">,
→ un onglet </t>
    </r>
    <r>
      <rPr>
        <b/>
        <sz val="14"/>
        <color theme="1"/>
        <rFont val="Calibri"/>
        <family val="2"/>
        <scheme val="minor"/>
      </rPr>
      <t>"Rabais"</t>
    </r>
    <r>
      <rPr>
        <sz val="14"/>
        <color theme="1"/>
        <rFont val="Calibri"/>
        <family val="2"/>
        <scheme val="minor"/>
      </rPr>
      <t xml:space="preserve"> qui rappelle les rabais à appliquer aux données Carbone calculées.</t>
    </r>
  </si>
  <si>
    <t>RABAIS DE TRANSPOSITION LIE AU SOL</t>
  </si>
  <si>
    <t>Stockage de carbone additionnel</t>
  </si>
  <si>
    <r>
      <rPr>
        <b/>
        <sz val="16"/>
        <color rgb="FF002060"/>
        <rFont val="Calibri"/>
        <family val="2"/>
        <scheme val="minor"/>
      </rPr>
      <t>Empreinte</t>
    </r>
    <r>
      <rPr>
        <sz val="16"/>
        <color rgb="FF002060"/>
        <rFont val="Calibri"/>
        <family val="2"/>
        <scheme val="minor"/>
      </rPr>
      <t xml:space="preserve"> </t>
    </r>
    <r>
      <rPr>
        <i/>
        <sz val="16"/>
        <color rgb="FF002060"/>
        <rFont val="Calibri"/>
        <family val="2"/>
        <scheme val="minor"/>
      </rPr>
      <t>(Optionnel)</t>
    </r>
  </si>
  <si>
    <t>Certains itinéraires sont exclus des itinéraire par la faisabilité, conversion de haie relictuelle arboré à 50 % en taillis. L’idée étant de ne pas enlever les arbres de haut jet.</t>
  </si>
  <si>
    <t>Certains itinéraires sont exclus des itinéraire par la faisabilité, conversion de haie relictuelle arboré à 30 % en taillis. L’idée étant de ne pas enlever les arbres de haut jet</t>
  </si>
  <si>
    <t xml:space="preserve">Il y a plantation sur 50 % du linéaire pour introduire des taillis et des arbustes sur les 50% restant on soustrait la haie de futaie (scénario initial) à la haie futaie (scénario projet – en effet les alignements d'arbre sont maintenus et mieux gérés). </t>
  </si>
  <si>
    <t>Il y a moins de biomasse exportée sur une haie pluristrate que sur une haie de taillis d'où une empreinte négative en projet par rapport au scénario initial mais plus de biomasse laissée sur place.</t>
  </si>
  <si>
    <t>Commentaires</t>
  </si>
  <si>
    <t>Pas de stockage additionnel pour le maintien d'une haie de colonisation, itinéraire non conseiller.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</si>
</sst>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0.0"/>
    <numFmt numFmtId="166" formatCode="_-* #,##0\ _€_-;\-* #,##0\ _€_-;_-* &quot;-&quot;??\ _€_-;_-@_-"/>
    <numFmt numFmtId="167" formatCode="#,##0.00&quot; €/kg&quot;"/>
    <numFmt numFmtId="168" formatCode="#,##0&quot; kg CO2eq/an&quot;"/>
  </numFmts>
  <fonts count="39" x14ac:knownFonts="1">
    <font>
      <sz val="11"/>
      <color theme="1"/>
      <name val="Calibri"/>
      <family val="2"/>
      <scheme val="minor"/>
    </font>
    <font>
      <sz val="10"/>
      <color theme="1"/>
      <name val="Verdana"/>
      <family val="2"/>
    </font>
    <font>
      <sz val="11"/>
      <color theme="1"/>
      <name val="Calibri"/>
      <family val="2"/>
      <scheme val="minor"/>
    </font>
    <font>
      <b/>
      <sz val="10"/>
      <color theme="1"/>
      <name val="Verdana"/>
      <family val="2"/>
    </font>
    <font>
      <i/>
      <sz val="10"/>
      <color theme="1"/>
      <name val="Verdana"/>
      <family val="2"/>
    </font>
    <font>
      <b/>
      <sz val="8"/>
      <name val="Verdana"/>
      <family val="2"/>
    </font>
    <font>
      <b/>
      <sz val="8"/>
      <color rgb="FFFF0000"/>
      <name val="Verdana"/>
      <family val="2"/>
    </font>
    <font>
      <b/>
      <sz val="14"/>
      <color theme="1"/>
      <name val="Calibri"/>
      <family val="2"/>
      <scheme val="minor"/>
    </font>
    <font>
      <sz val="10"/>
      <name val="Verdana"/>
      <family val="2"/>
    </font>
    <font>
      <b/>
      <sz val="10"/>
      <name val="Verdana"/>
      <family val="2"/>
    </font>
    <font>
      <b/>
      <sz val="10"/>
      <color rgb="FFFF0000"/>
      <name val="Verdana"/>
      <family val="2"/>
    </font>
    <font>
      <b/>
      <sz val="10"/>
      <color theme="5"/>
      <name val="Verdana"/>
      <family val="2"/>
    </font>
    <font>
      <vertAlign val="subscript"/>
      <sz val="10"/>
      <color theme="1"/>
      <name val="Verdana"/>
      <family val="2"/>
    </font>
    <font>
      <sz val="14"/>
      <color theme="1"/>
      <name val="Calibri"/>
      <family val="2"/>
      <scheme val="minor"/>
    </font>
    <font>
      <b/>
      <sz val="11"/>
      <color rgb="FF000000"/>
      <name val="Calibri"/>
      <family val="2"/>
    </font>
    <font>
      <sz val="11"/>
      <color rgb="FF000000"/>
      <name val="Calibri"/>
      <family val="2"/>
    </font>
    <font>
      <sz val="10"/>
      <color rgb="FF000000"/>
      <name val="Calibri"/>
      <family val="2"/>
    </font>
    <font>
      <b/>
      <sz val="11"/>
      <color rgb="FF4F81BD"/>
      <name val="Calibri"/>
      <family val="2"/>
      <scheme val="minor"/>
    </font>
    <font>
      <b/>
      <sz val="11"/>
      <name val="Calibri"/>
      <family val="2"/>
      <scheme val="minor"/>
    </font>
    <font>
      <sz val="11"/>
      <color theme="1"/>
      <name val="Verdana"/>
      <family val="2"/>
    </font>
    <font>
      <b/>
      <u/>
      <sz val="11"/>
      <color theme="1"/>
      <name val="Verdana"/>
      <family val="2"/>
    </font>
    <font>
      <b/>
      <sz val="14"/>
      <color theme="1"/>
      <name val="Verdana"/>
      <family val="2"/>
    </font>
    <font>
      <b/>
      <sz val="11"/>
      <color rgb="FFFF0000"/>
      <name val="Verdana"/>
      <family val="2"/>
    </font>
    <font>
      <b/>
      <sz val="11"/>
      <color theme="1"/>
      <name val="Verdana"/>
      <family val="2"/>
    </font>
    <font>
      <b/>
      <sz val="14"/>
      <color rgb="FFFF0000"/>
      <name val="Verdana"/>
      <family val="2"/>
    </font>
    <font>
      <u/>
      <sz val="14"/>
      <color theme="1"/>
      <name val="Calibri"/>
      <family val="2"/>
      <scheme val="minor"/>
    </font>
    <font>
      <b/>
      <i/>
      <sz val="10"/>
      <color theme="1"/>
      <name val="Verdana"/>
      <family val="2"/>
    </font>
    <font>
      <sz val="10"/>
      <color theme="1"/>
      <name val="Calibri"/>
      <family val="2"/>
      <scheme val="minor"/>
    </font>
    <font>
      <sz val="10"/>
      <color rgb="FFFF0000"/>
      <name val="Verdana"/>
      <family val="2"/>
    </font>
    <font>
      <b/>
      <i/>
      <sz val="11"/>
      <color theme="4" tint="-0.249977111117893"/>
      <name val="Calibri"/>
      <family val="2"/>
      <scheme val="minor"/>
    </font>
    <font>
      <b/>
      <sz val="14"/>
      <color rgb="FF002060"/>
      <name val="Calibri"/>
      <family val="2"/>
      <scheme val="minor"/>
    </font>
    <font>
      <b/>
      <sz val="14"/>
      <name val="Verdana"/>
      <family val="2"/>
    </font>
    <font>
      <b/>
      <sz val="16"/>
      <color theme="1"/>
      <name val="Calibri"/>
      <family val="2"/>
      <scheme val="minor"/>
    </font>
    <font>
      <sz val="16"/>
      <color rgb="FF002060"/>
      <name val="Calibri"/>
      <family val="2"/>
      <scheme val="minor"/>
    </font>
    <font>
      <b/>
      <sz val="16"/>
      <color rgb="FF002060"/>
      <name val="Calibri"/>
      <family val="2"/>
      <scheme val="minor"/>
    </font>
    <font>
      <i/>
      <sz val="16"/>
      <color rgb="FF002060"/>
      <name val="Calibri"/>
      <family val="2"/>
      <scheme val="minor"/>
    </font>
    <font>
      <i/>
      <sz val="11"/>
      <name val="Times New Roman"/>
      <family val="1"/>
    </font>
    <font>
      <sz val="9"/>
      <color indexed="81"/>
      <name val="Tahoma"/>
      <charset val="1"/>
    </font>
    <font>
      <b/>
      <sz val="9"/>
      <color indexed="81"/>
      <name val="Tahoma"/>
      <charset val="1"/>
    </font>
  </fonts>
  <fills count="13">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rgb="FFFDEADA"/>
        <bgColor indexed="64"/>
      </patternFill>
    </fill>
    <fill>
      <patternFill patternType="solid">
        <fgColor theme="4" tint="0.59999389629810485"/>
        <bgColor indexed="64"/>
      </patternFill>
    </fill>
    <fill>
      <patternFill patternType="solid">
        <fgColor theme="7" tint="0.39997558519241921"/>
        <bgColor indexed="64"/>
      </patternFill>
    </fill>
  </fills>
  <borders count="7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bottom/>
      <diagonal/>
    </border>
    <border>
      <left style="thin">
        <color indexed="64"/>
      </left>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cellStyleXfs>
  <cellXfs count="421">
    <xf numFmtId="0" fontId="0" fillId="0" borderId="0" xfId="0"/>
    <xf numFmtId="0" fontId="1" fillId="3" borderId="19" xfId="0" applyFont="1" applyFill="1" applyBorder="1" applyAlignment="1">
      <alignment horizontal="center" vertical="center" wrapText="1"/>
    </xf>
    <xf numFmtId="2" fontId="1" fillId="3" borderId="15" xfId="0" applyNumberFormat="1" applyFont="1" applyFill="1" applyBorder="1" applyAlignment="1">
      <alignment horizontal="center" vertical="center" wrapText="1"/>
    </xf>
    <xf numFmtId="2" fontId="1" fillId="3" borderId="10" xfId="0" applyNumberFormat="1" applyFont="1" applyFill="1" applyBorder="1" applyAlignment="1">
      <alignment horizontal="center" vertical="center" wrapText="1"/>
    </xf>
    <xf numFmtId="0" fontId="1" fillId="4" borderId="18" xfId="0" applyFont="1" applyFill="1" applyBorder="1" applyAlignment="1">
      <alignment horizontal="justify" vertical="center" wrapText="1"/>
    </xf>
    <xf numFmtId="0" fontId="1" fillId="4" borderId="19" xfId="0" applyFont="1" applyFill="1" applyBorder="1" applyAlignment="1">
      <alignment horizontal="center" vertical="center" wrapText="1"/>
    </xf>
    <xf numFmtId="2" fontId="1" fillId="4" borderId="10" xfId="0" applyNumberFormat="1" applyFont="1" applyFill="1" applyBorder="1" applyAlignment="1">
      <alignment horizontal="center" vertical="center" wrapText="1"/>
    </xf>
    <xf numFmtId="2" fontId="1" fillId="4" borderId="14" xfId="0" applyNumberFormat="1" applyFont="1" applyFill="1" applyBorder="1" applyAlignment="1">
      <alignment horizontal="center" vertical="center" wrapText="1"/>
    </xf>
    <xf numFmtId="0" fontId="1" fillId="3" borderId="7" xfId="0" applyFont="1" applyFill="1" applyBorder="1" applyAlignment="1">
      <alignment horizontal="left" vertical="center" wrapText="1"/>
    </xf>
    <xf numFmtId="0" fontId="5" fillId="0" borderId="28" xfId="0" applyFont="1" applyBorder="1" applyAlignment="1">
      <alignment horizontal="center" vertical="center" wrapText="1"/>
    </xf>
    <xf numFmtId="0" fontId="1" fillId="3" borderId="7" xfId="0" applyFont="1" applyFill="1" applyBorder="1" applyAlignment="1">
      <alignment horizontal="left" vertical="center"/>
    </xf>
    <xf numFmtId="0" fontId="4" fillId="4" borderId="7" xfId="0" applyFont="1" applyFill="1" applyBorder="1" applyAlignment="1">
      <alignment vertical="center" wrapText="1"/>
    </xf>
    <xf numFmtId="0" fontId="1" fillId="4" borderId="7" xfId="0" applyFont="1" applyFill="1" applyBorder="1" applyAlignment="1">
      <alignment vertical="center" wrapText="1"/>
    </xf>
    <xf numFmtId="0" fontId="1" fillId="3" borderId="0" xfId="0" applyFont="1" applyFill="1" applyBorder="1" applyAlignment="1">
      <alignment horizontal="left" vertical="center"/>
    </xf>
    <xf numFmtId="0" fontId="1" fillId="3" borderId="0" xfId="0" applyFont="1" applyFill="1" applyBorder="1" applyAlignment="1">
      <alignment horizontal="left" vertical="center" wrapText="1"/>
    </xf>
    <xf numFmtId="0" fontId="0" fillId="0" borderId="0" xfId="0" applyAlignment="1"/>
    <xf numFmtId="0" fontId="6" fillId="0" borderId="0" xfId="0" applyFont="1" applyFill="1" applyBorder="1" applyAlignment="1">
      <alignment vertical="center" wrapText="1"/>
    </xf>
    <xf numFmtId="0" fontId="0" fillId="0" borderId="0" xfId="0" applyAlignment="1">
      <alignment vertical="center"/>
    </xf>
    <xf numFmtId="1" fontId="8" fillId="0" borderId="11" xfId="0" applyNumberFormat="1" applyFont="1" applyBorder="1" applyAlignment="1">
      <alignment vertical="center" wrapText="1"/>
    </xf>
    <xf numFmtId="1" fontId="8" fillId="0" borderId="32" xfId="0" applyNumberFormat="1" applyFont="1" applyBorder="1" applyAlignment="1">
      <alignment vertical="center" wrapText="1"/>
    </xf>
    <xf numFmtId="165" fontId="8" fillId="0" borderId="12" xfId="0" applyNumberFormat="1" applyFont="1" applyBorder="1" applyAlignment="1">
      <alignment vertical="center" wrapText="1"/>
    </xf>
    <xf numFmtId="1" fontId="8" fillId="0" borderId="12" xfId="0" applyNumberFormat="1" applyFont="1" applyBorder="1" applyAlignment="1">
      <alignment vertical="center" wrapText="1"/>
    </xf>
    <xf numFmtId="1" fontId="8" fillId="0" borderId="38" xfId="0" applyNumberFormat="1" applyFont="1" applyBorder="1" applyAlignment="1">
      <alignment vertical="center" wrapText="1"/>
    </xf>
    <xf numFmtId="165" fontId="8" fillId="0" borderId="13" xfId="0" applyNumberFormat="1" applyFont="1" applyBorder="1" applyAlignment="1">
      <alignment vertical="center" wrapText="1"/>
    </xf>
    <xf numFmtId="1" fontId="8" fillId="0" borderId="13" xfId="0" applyNumberFormat="1" applyFont="1" applyBorder="1" applyAlignment="1">
      <alignment vertical="center" wrapText="1"/>
    </xf>
    <xf numFmtId="1" fontId="8" fillId="0" borderId="34" xfId="0" applyNumberFormat="1" applyFont="1" applyBorder="1" applyAlignment="1">
      <alignment vertical="center" wrapText="1"/>
    </xf>
    <xf numFmtId="0" fontId="8" fillId="0" borderId="1" xfId="0" applyFont="1" applyBorder="1" applyAlignment="1">
      <alignment horizontal="center" vertical="center" wrapText="1"/>
    </xf>
    <xf numFmtId="9" fontId="8" fillId="0" borderId="26" xfId="1" applyFont="1" applyBorder="1" applyAlignment="1">
      <alignment horizontal="right" vertical="center" wrapText="1"/>
    </xf>
    <xf numFmtId="0" fontId="8" fillId="0" borderId="35" xfId="0" applyFont="1" applyBorder="1" applyAlignment="1">
      <alignment horizontal="left" vertical="center" wrapText="1"/>
    </xf>
    <xf numFmtId="0" fontId="8" fillId="0" borderId="36" xfId="0" applyFont="1" applyBorder="1" applyAlignment="1">
      <alignment vertical="center" wrapText="1"/>
    </xf>
    <xf numFmtId="0" fontId="8" fillId="0" borderId="4" xfId="0" applyFont="1" applyBorder="1" applyAlignment="1">
      <alignment horizontal="center" vertical="center" wrapText="1"/>
    </xf>
    <xf numFmtId="9" fontId="8" fillId="0" borderId="20" xfId="1" applyFont="1" applyBorder="1" applyAlignment="1">
      <alignment horizontal="right" vertical="center" wrapText="1"/>
    </xf>
    <xf numFmtId="0" fontId="8" fillId="0" borderId="23" xfId="0" applyFont="1" applyBorder="1" applyAlignment="1">
      <alignment horizontal="left" vertical="center" wrapText="1"/>
    </xf>
    <xf numFmtId="0" fontId="8" fillId="0" borderId="49" xfId="0" applyFont="1" applyBorder="1" applyAlignment="1">
      <alignment vertical="center" wrapText="1"/>
    </xf>
    <xf numFmtId="9" fontId="8" fillId="0" borderId="22" xfId="1" applyFont="1" applyBorder="1" applyAlignment="1">
      <alignment horizontal="right" vertical="center" wrapText="1"/>
    </xf>
    <xf numFmtId="0" fontId="8" fillId="0" borderId="37" xfId="0" applyFont="1" applyBorder="1" applyAlignment="1">
      <alignment vertical="center" wrapText="1"/>
    </xf>
    <xf numFmtId="0" fontId="8" fillId="0" borderId="6" xfId="0" applyFont="1" applyBorder="1" applyAlignment="1">
      <alignment vertical="center" wrapText="1"/>
    </xf>
    <xf numFmtId="0" fontId="8" fillId="0" borderId="45" xfId="0" applyFont="1" applyBorder="1" applyAlignment="1">
      <alignment horizontal="center" vertical="center" wrapText="1"/>
    </xf>
    <xf numFmtId="9" fontId="8" fillId="0" borderId="24" xfId="1" applyFont="1" applyBorder="1" applyAlignment="1">
      <alignment horizontal="right" vertical="center" wrapText="1"/>
    </xf>
    <xf numFmtId="0" fontId="8" fillId="0" borderId="25" xfId="0" applyFont="1" applyBorder="1" applyAlignment="1">
      <alignment horizontal="left" vertical="center" wrapText="1"/>
    </xf>
    <xf numFmtId="0" fontId="8" fillId="0" borderId="39" xfId="0" applyFont="1" applyBorder="1" applyAlignment="1">
      <alignment vertical="center" wrapText="1"/>
    </xf>
    <xf numFmtId="0" fontId="8" fillId="0" borderId="26" xfId="0" applyFont="1" applyBorder="1" applyAlignment="1">
      <alignment vertical="center" wrapText="1"/>
    </xf>
    <xf numFmtId="0" fontId="8" fillId="0" borderId="4" xfId="0" applyFont="1" applyBorder="1" applyAlignment="1">
      <alignment vertical="center" wrapText="1"/>
    </xf>
    <xf numFmtId="9" fontId="8" fillId="0" borderId="27" xfId="1" applyFont="1" applyBorder="1" applyAlignment="1">
      <alignment horizontal="right" vertical="center" wrapText="1"/>
    </xf>
    <xf numFmtId="0" fontId="8" fillId="0" borderId="48" xfId="0" applyFont="1" applyBorder="1" applyAlignment="1">
      <alignment horizontal="left" vertical="center" wrapText="1"/>
    </xf>
    <xf numFmtId="0" fontId="8" fillId="0" borderId="22" xfId="0" applyFont="1" applyBorder="1" applyAlignment="1">
      <alignment vertical="center" wrapText="1"/>
    </xf>
    <xf numFmtId="0" fontId="8" fillId="0" borderId="21" xfId="0" applyFont="1" applyBorder="1" applyAlignment="1">
      <alignment horizontal="left" vertical="center" wrapText="1"/>
    </xf>
    <xf numFmtId="9" fontId="8" fillId="0" borderId="4" xfId="1" applyFont="1" applyBorder="1" applyAlignment="1">
      <alignment horizontal="right" vertical="center" wrapText="1"/>
    </xf>
    <xf numFmtId="0" fontId="8" fillId="0" borderId="5" xfId="0" applyFont="1" applyBorder="1" applyAlignment="1">
      <alignment horizontal="left" vertical="center" wrapText="1"/>
    </xf>
    <xf numFmtId="0" fontId="10" fillId="0" borderId="0" xfId="0" applyFont="1" applyFill="1" applyBorder="1" applyAlignment="1">
      <alignment vertical="center" wrapText="1"/>
    </xf>
    <xf numFmtId="166" fontId="10" fillId="0" borderId="0" xfId="0" applyNumberFormat="1" applyFont="1" applyFill="1" applyBorder="1" applyAlignment="1">
      <alignment vertical="center" wrapText="1"/>
    </xf>
    <xf numFmtId="166" fontId="10" fillId="0" borderId="0" xfId="0" applyNumberFormat="1" applyFont="1" applyFill="1" applyBorder="1" applyAlignment="1">
      <alignment horizontal="right" vertical="center" wrapText="1"/>
    </xf>
    <xf numFmtId="0" fontId="11" fillId="0" borderId="0" xfId="0" applyFont="1" applyFill="1" applyBorder="1" applyAlignment="1">
      <alignment vertical="center" wrapText="1"/>
    </xf>
    <xf numFmtId="0" fontId="9" fillId="0" borderId="29" xfId="0" applyFont="1" applyBorder="1" applyAlignment="1">
      <alignment horizontal="center" vertical="top" wrapText="1"/>
    </xf>
    <xf numFmtId="0" fontId="9" fillId="0" borderId="30" xfId="0" applyFont="1" applyBorder="1" applyAlignment="1">
      <alignment horizontal="center" vertical="top" wrapText="1"/>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vertical="center" wrapText="1"/>
    </xf>
    <xf numFmtId="166" fontId="9" fillId="0" borderId="47" xfId="2" applyNumberFormat="1" applyFont="1" applyFill="1" applyBorder="1" applyAlignment="1">
      <alignment vertical="center" wrapText="1"/>
    </xf>
    <xf numFmtId="0" fontId="8" fillId="0" borderId="53" xfId="0" applyFont="1" applyBorder="1" applyAlignment="1">
      <alignment horizontal="center" vertical="center" wrapText="1"/>
    </xf>
    <xf numFmtId="3" fontId="8" fillId="0" borderId="53" xfId="0" applyNumberFormat="1" applyFont="1" applyBorder="1" applyAlignment="1">
      <alignment horizontal="center" vertical="center" wrapText="1"/>
    </xf>
    <xf numFmtId="9" fontId="8" fillId="0" borderId="9" xfId="1" applyFont="1" applyBorder="1" applyAlignment="1">
      <alignment horizontal="center" vertical="center" wrapText="1"/>
    </xf>
    <xf numFmtId="9" fontId="8" fillId="0" borderId="53" xfId="1" applyFont="1" applyBorder="1" applyAlignment="1">
      <alignment horizontal="right" vertical="center" wrapText="1"/>
    </xf>
    <xf numFmtId="0" fontId="8" fillId="0" borderId="54" xfId="0" applyFont="1" applyBorder="1" applyAlignment="1">
      <alignment vertical="center" wrapText="1"/>
    </xf>
    <xf numFmtId="0" fontId="8" fillId="0" borderId="20" xfId="0" applyFont="1" applyBorder="1" applyAlignment="1">
      <alignment vertical="center" wrapText="1"/>
    </xf>
    <xf numFmtId="0" fontId="1" fillId="3" borderId="53" xfId="0" applyFont="1" applyFill="1" applyBorder="1" applyAlignment="1">
      <alignment horizontal="justify"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2" fontId="1" fillId="3" borderId="12" xfId="0" applyNumberFormat="1" applyFont="1" applyFill="1" applyBorder="1" applyAlignment="1">
      <alignment horizontal="center" vertical="center" wrapText="1"/>
    </xf>
    <xf numFmtId="2" fontId="1" fillId="3" borderId="40" xfId="0" applyNumberFormat="1" applyFont="1" applyFill="1" applyBorder="1" applyAlignment="1">
      <alignment horizontal="center" vertical="center" wrapText="1"/>
    </xf>
    <xf numFmtId="0" fontId="8" fillId="0" borderId="25" xfId="0" applyFont="1" applyBorder="1" applyAlignment="1">
      <alignment vertical="center" wrapText="1"/>
    </xf>
    <xf numFmtId="0" fontId="5" fillId="0" borderId="28" xfId="0" applyFont="1" applyBorder="1" applyAlignment="1">
      <alignment horizontal="centerContinuous" wrapText="1"/>
    </xf>
    <xf numFmtId="0" fontId="5" fillId="0" borderId="28" xfId="0" applyFont="1" applyBorder="1" applyAlignment="1">
      <alignment horizontal="centerContinuous" vertical="center" wrapText="1"/>
    </xf>
    <xf numFmtId="0" fontId="5" fillId="0" borderId="16" xfId="0" applyFont="1" applyBorder="1" applyAlignment="1">
      <alignment horizontal="center" vertical="center" wrapText="1"/>
    </xf>
    <xf numFmtId="0" fontId="5" fillId="0" borderId="41" xfId="0" applyFont="1" applyBorder="1" applyAlignment="1">
      <alignment horizontal="center" vertical="center" wrapText="1"/>
    </xf>
    <xf numFmtId="1" fontId="8" fillId="7" borderId="12" xfId="0" applyNumberFormat="1" applyFont="1" applyFill="1" applyBorder="1" applyAlignment="1">
      <alignment vertical="center" wrapText="1"/>
    </xf>
    <xf numFmtId="1" fontId="8" fillId="7" borderId="38" xfId="0" applyNumberFormat="1" applyFont="1" applyFill="1" applyBorder="1" applyAlignment="1">
      <alignment vertical="center" wrapText="1"/>
    </xf>
    <xf numFmtId="1" fontId="8" fillId="7" borderId="11" xfId="0" applyNumberFormat="1" applyFont="1" applyFill="1" applyBorder="1" applyAlignment="1">
      <alignment vertical="center" wrapText="1"/>
    </xf>
    <xf numFmtId="1" fontId="8" fillId="7" borderId="32" xfId="0" applyNumberFormat="1" applyFont="1" applyFill="1" applyBorder="1" applyAlignment="1">
      <alignment vertical="center" wrapText="1"/>
    </xf>
    <xf numFmtId="165" fontId="8" fillId="0" borderId="39" xfId="0" applyNumberFormat="1" applyFont="1" applyFill="1" applyBorder="1" applyAlignment="1">
      <alignment vertical="center" wrapText="1"/>
    </xf>
    <xf numFmtId="165" fontId="8" fillId="0" borderId="22" xfId="0" applyNumberFormat="1" applyFont="1" applyBorder="1" applyAlignment="1">
      <alignment vertical="center" wrapText="1"/>
    </xf>
    <xf numFmtId="165" fontId="8" fillId="0" borderId="24" xfId="0" applyNumberFormat="1" applyFont="1" applyBorder="1" applyAlignment="1">
      <alignment vertical="center" wrapText="1"/>
    </xf>
    <xf numFmtId="1" fontId="8" fillId="5" borderId="13" xfId="0" applyNumberFormat="1" applyFont="1" applyFill="1" applyBorder="1" applyAlignment="1">
      <alignment vertical="center" wrapText="1"/>
    </xf>
    <xf numFmtId="1" fontId="8" fillId="5" borderId="34" xfId="0" applyNumberFormat="1" applyFont="1" applyFill="1" applyBorder="1" applyAlignment="1">
      <alignment vertical="center" wrapText="1"/>
    </xf>
    <xf numFmtId="1" fontId="8" fillId="0" borderId="28" xfId="0" applyNumberFormat="1" applyFont="1" applyBorder="1" applyAlignment="1">
      <alignment vertical="center" wrapText="1"/>
    </xf>
    <xf numFmtId="1" fontId="8" fillId="0" borderId="33" xfId="0" applyNumberFormat="1" applyFont="1" applyBorder="1" applyAlignment="1">
      <alignment vertical="center" wrapText="1"/>
    </xf>
    <xf numFmtId="166" fontId="9" fillId="0" borderId="19" xfId="2" applyNumberFormat="1" applyFont="1" applyFill="1" applyBorder="1" applyAlignment="1">
      <alignment vertical="center" wrapText="1"/>
    </xf>
    <xf numFmtId="166" fontId="9" fillId="0" borderId="50" xfId="2" applyNumberFormat="1" applyFont="1" applyFill="1" applyBorder="1" applyAlignment="1">
      <alignment vertical="center" wrapText="1"/>
    </xf>
    <xf numFmtId="0" fontId="9" fillId="0" borderId="45" xfId="0" applyFont="1" applyBorder="1" applyAlignment="1">
      <alignment horizontal="centerContinuous" vertical="center"/>
    </xf>
    <xf numFmtId="0" fontId="9" fillId="0" borderId="46" xfId="0" applyFont="1" applyBorder="1" applyAlignment="1">
      <alignment horizontal="centerContinuous" vertical="center" wrapText="1"/>
    </xf>
    <xf numFmtId="0" fontId="9" fillId="0" borderId="47" xfId="0" applyFont="1" applyBorder="1" applyAlignment="1">
      <alignment horizontal="centerContinuous" vertical="center" wrapText="1"/>
    </xf>
    <xf numFmtId="167" fontId="9" fillId="0" borderId="0" xfId="3" applyNumberFormat="1" applyFont="1" applyFill="1" applyBorder="1" applyAlignment="1">
      <alignment vertical="center" wrapText="1"/>
    </xf>
    <xf numFmtId="164" fontId="9" fillId="0" borderId="0" xfId="2" applyFont="1" applyFill="1" applyBorder="1" applyAlignment="1">
      <alignment vertical="center" wrapText="1"/>
    </xf>
    <xf numFmtId="1" fontId="8" fillId="0" borderId="13" xfId="0" applyNumberFormat="1" applyFont="1" applyFill="1" applyBorder="1" applyAlignment="1">
      <alignment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4" xfId="1" applyFont="1" applyBorder="1" applyAlignment="1">
      <alignment horizontal="center" vertical="center" wrapText="1"/>
    </xf>
    <xf numFmtId="9" fontId="8" fillId="0" borderId="21" xfId="1" applyFont="1" applyBorder="1" applyAlignment="1">
      <alignment horizontal="center" vertical="center" wrapText="1"/>
    </xf>
    <xf numFmtId="9" fontId="8" fillId="0" borderId="23" xfId="1" applyFont="1" applyBorder="1" applyAlignment="1">
      <alignment horizontal="center" vertical="center" wrapText="1"/>
    </xf>
    <xf numFmtId="9" fontId="8" fillId="0" borderId="25" xfId="1" applyFont="1" applyBorder="1" applyAlignment="1">
      <alignment horizontal="center" vertical="center" wrapText="1"/>
    </xf>
    <xf numFmtId="0" fontId="8" fillId="0" borderId="11"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4" xfId="0" applyFont="1" applyBorder="1" applyAlignment="1">
      <alignment horizontal="center" vertical="center" wrapText="1"/>
    </xf>
    <xf numFmtId="9" fontId="8" fillId="0" borderId="48" xfId="1" applyFont="1" applyBorder="1" applyAlignment="1">
      <alignment horizontal="center" vertical="center" wrapText="1"/>
    </xf>
    <xf numFmtId="0" fontId="8" fillId="0" borderId="28"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33" xfId="0" applyFont="1" applyBorder="1" applyAlignment="1">
      <alignment horizontal="center" vertical="center" wrapText="1"/>
    </xf>
    <xf numFmtId="0" fontId="8" fillId="8" borderId="10" xfId="0" applyFont="1" applyFill="1" applyBorder="1" applyAlignment="1">
      <alignment horizontal="center" vertical="center" wrapText="1"/>
    </xf>
    <xf numFmtId="0" fontId="8" fillId="8" borderId="12" xfId="0" applyFont="1" applyFill="1" applyBorder="1" applyAlignment="1">
      <alignment horizontal="center" vertical="center" wrapText="1"/>
    </xf>
    <xf numFmtId="0" fontId="8" fillId="8" borderId="38" xfId="0" applyFont="1" applyFill="1" applyBorder="1" applyAlignment="1">
      <alignment horizontal="center" vertical="center" wrapText="1"/>
    </xf>
    <xf numFmtId="9" fontId="8" fillId="0" borderId="35" xfId="1" applyFont="1" applyBorder="1" applyAlignment="1">
      <alignment horizontal="center" vertical="center" wrapText="1"/>
    </xf>
    <xf numFmtId="166" fontId="9" fillId="0" borderId="9" xfId="2" applyNumberFormat="1" applyFont="1" applyFill="1" applyBorder="1" applyAlignment="1">
      <alignment vertical="center" wrapText="1"/>
    </xf>
    <xf numFmtId="166" fontId="9" fillId="0" borderId="59" xfId="2" applyNumberFormat="1" applyFont="1" applyFill="1" applyBorder="1" applyAlignment="1">
      <alignment vertical="center" wrapText="1"/>
    </xf>
    <xf numFmtId="166" fontId="9" fillId="0" borderId="56" xfId="2" applyNumberFormat="1" applyFont="1" applyFill="1" applyBorder="1" applyAlignment="1">
      <alignment vertical="center" wrapText="1"/>
    </xf>
    <xf numFmtId="165" fontId="8" fillId="0" borderId="36" xfId="0" applyNumberFormat="1" applyFont="1" applyBorder="1" applyAlignment="1">
      <alignment vertical="center" wrapText="1"/>
    </xf>
    <xf numFmtId="165" fontId="8" fillId="0" borderId="37" xfId="0" applyNumberFormat="1" applyFont="1" applyBorder="1" applyAlignment="1">
      <alignment vertical="center" wrapText="1"/>
    </xf>
    <xf numFmtId="165" fontId="8" fillId="0" borderId="39" xfId="0" applyNumberFormat="1" applyFont="1" applyBorder="1" applyAlignment="1">
      <alignment vertical="center" wrapText="1"/>
    </xf>
    <xf numFmtId="165" fontId="8" fillId="0" borderId="26" xfId="0" applyNumberFormat="1" applyFont="1" applyFill="1" applyBorder="1" applyAlignment="1">
      <alignment vertical="center" wrapText="1"/>
    </xf>
    <xf numFmtId="165" fontId="8" fillId="0" borderId="22" xfId="0" applyNumberFormat="1" applyFont="1" applyFill="1" applyBorder="1" applyAlignment="1">
      <alignment vertical="center" wrapText="1"/>
    </xf>
    <xf numFmtId="165" fontId="8" fillId="0" borderId="24" xfId="0" applyNumberFormat="1" applyFont="1" applyFill="1" applyBorder="1" applyAlignment="1">
      <alignment vertical="center" wrapText="1"/>
    </xf>
    <xf numFmtId="165" fontId="8" fillId="0" borderId="36" xfId="0" applyNumberFormat="1" applyFont="1" applyFill="1" applyBorder="1" applyAlignment="1">
      <alignment vertical="center" wrapText="1"/>
    </xf>
    <xf numFmtId="165" fontId="8" fillId="0" borderId="37" xfId="0" applyNumberFormat="1" applyFont="1" applyFill="1" applyBorder="1" applyAlignment="1">
      <alignment vertical="center" wrapText="1"/>
    </xf>
    <xf numFmtId="0" fontId="8" fillId="8" borderId="37" xfId="0" applyFont="1" applyFill="1" applyBorder="1" applyAlignment="1">
      <alignment horizontal="center" vertical="center" wrapText="1"/>
    </xf>
    <xf numFmtId="165" fontId="8" fillId="0" borderId="63" xfId="0" applyNumberFormat="1" applyFont="1" applyFill="1" applyBorder="1" applyAlignment="1">
      <alignment vertical="center" wrapText="1"/>
    </xf>
    <xf numFmtId="165" fontId="8" fillId="0" borderId="62" xfId="0" applyNumberFormat="1" applyFont="1" applyFill="1" applyBorder="1" applyAlignment="1">
      <alignment vertical="center" wrapText="1"/>
    </xf>
    <xf numFmtId="0" fontId="9" fillId="0" borderId="31" xfId="0" applyFont="1" applyBorder="1" applyAlignment="1">
      <alignment horizontal="center" wrapText="1"/>
    </xf>
    <xf numFmtId="0" fontId="9" fillId="0" borderId="30" xfId="0" applyFont="1" applyBorder="1" applyAlignment="1">
      <alignment horizontal="center" wrapText="1"/>
    </xf>
    <xf numFmtId="0" fontId="8" fillId="2" borderId="42"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3" fontId="8" fillId="2" borderId="45" xfId="0" applyNumberFormat="1"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7"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46" xfId="0" applyFont="1" applyFill="1" applyBorder="1" applyAlignment="1" applyProtection="1">
      <alignment horizontal="center" vertical="center" wrapText="1"/>
      <protection locked="0"/>
    </xf>
    <xf numFmtId="0" fontId="8" fillId="2" borderId="47" xfId="0" applyFont="1" applyFill="1" applyBorder="1" applyAlignment="1" applyProtection="1">
      <alignment horizontal="center" vertical="center" wrapText="1"/>
      <protection locked="0"/>
    </xf>
    <xf numFmtId="3" fontId="8" fillId="2" borderId="18" xfId="0" applyNumberFormat="1" applyFont="1" applyFill="1" applyBorder="1" applyAlignment="1" applyProtection="1">
      <alignment horizontal="center" vertical="center" wrapText="1"/>
      <protection locked="0"/>
    </xf>
    <xf numFmtId="3" fontId="8" fillId="2" borderId="19" xfId="0" applyNumberFormat="1" applyFont="1" applyFill="1" applyBorder="1" applyAlignment="1" applyProtection="1">
      <alignment horizontal="center" vertical="center" wrapText="1"/>
      <protection locked="0"/>
    </xf>
    <xf numFmtId="3" fontId="8" fillId="2" borderId="50" xfId="0" applyNumberFormat="1" applyFont="1" applyFill="1" applyBorder="1" applyAlignment="1" applyProtection="1">
      <alignment horizontal="center" vertical="center" wrapText="1"/>
      <protection locked="0"/>
    </xf>
    <xf numFmtId="166" fontId="9" fillId="0" borderId="0" xfId="2" applyNumberFormat="1" applyFont="1" applyFill="1" applyBorder="1" applyAlignment="1">
      <alignment vertical="center" wrapText="1"/>
    </xf>
    <xf numFmtId="0" fontId="9" fillId="0" borderId="9" xfId="0" applyFont="1" applyFill="1" applyBorder="1" applyAlignment="1">
      <alignment vertical="center" wrapText="1"/>
    </xf>
    <xf numFmtId="0" fontId="9" fillId="0" borderId="6" xfId="0" applyFont="1" applyBorder="1" applyAlignment="1">
      <alignment horizontal="center" vertical="center" wrapText="1"/>
    </xf>
    <xf numFmtId="0" fontId="9" fillId="0" borderId="9"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9" fillId="0" borderId="29" xfId="0" applyFont="1" applyBorder="1" applyAlignment="1">
      <alignment horizontal="center" vertical="center" wrapText="1"/>
    </xf>
    <xf numFmtId="2" fontId="1" fillId="3" borderId="38" xfId="0" applyNumberFormat="1" applyFont="1" applyFill="1" applyBorder="1" applyAlignment="1">
      <alignment horizontal="center" vertical="center" wrapText="1"/>
    </xf>
    <xf numFmtId="2" fontId="1" fillId="3" borderId="45" xfId="0" applyNumberFormat="1" applyFont="1" applyFill="1" applyBorder="1" applyAlignment="1">
      <alignment horizontal="center" vertical="center" wrapText="1"/>
    </xf>
    <xf numFmtId="2" fontId="1" fillId="6" borderId="46" xfId="0" applyNumberFormat="1" applyFont="1" applyFill="1" applyBorder="1" applyAlignment="1">
      <alignment horizontal="center" vertical="center" wrapText="1"/>
    </xf>
    <xf numFmtId="2" fontId="1" fillId="6" borderId="47" xfId="0" applyNumberFormat="1" applyFont="1" applyFill="1" applyBorder="1" applyAlignment="1">
      <alignment horizontal="center" vertical="center" wrapText="1"/>
    </xf>
    <xf numFmtId="2" fontId="1" fillId="3" borderId="23" xfId="0" applyNumberFormat="1" applyFont="1" applyFill="1" applyBorder="1" applyAlignment="1">
      <alignment horizontal="center" vertical="center" wrapText="1"/>
    </xf>
    <xf numFmtId="2" fontId="1" fillId="3" borderId="51" xfId="0" applyNumberFormat="1" applyFont="1" applyFill="1" applyBorder="1" applyAlignment="1">
      <alignment horizontal="center" vertical="center" wrapText="1"/>
    </xf>
    <xf numFmtId="2" fontId="1" fillId="3" borderId="57" xfId="0" applyNumberFormat="1" applyFont="1" applyFill="1" applyBorder="1" applyAlignment="1">
      <alignment horizontal="center" vertical="center" wrapText="1"/>
    </xf>
    <xf numFmtId="2" fontId="1" fillId="3" borderId="46" xfId="0" applyNumberFormat="1" applyFont="1" applyFill="1" applyBorder="1" applyAlignment="1">
      <alignment horizontal="center" vertical="center" wrapText="1"/>
    </xf>
    <xf numFmtId="2" fontId="1" fillId="6" borderId="51" xfId="0" applyNumberFormat="1" applyFont="1" applyFill="1" applyBorder="1" applyAlignment="1">
      <alignment horizontal="center" vertical="center" wrapText="1"/>
    </xf>
    <xf numFmtId="0" fontId="0" fillId="0" borderId="0" xfId="0" applyBorder="1"/>
    <xf numFmtId="0" fontId="14" fillId="10" borderId="64" xfId="0" applyFont="1" applyFill="1" applyBorder="1" applyAlignment="1">
      <alignment horizontal="center" vertical="center" wrapText="1"/>
    </xf>
    <xf numFmtId="9" fontId="15" fillId="10" borderId="68" xfId="0" applyNumberFormat="1" applyFont="1" applyFill="1" applyBorder="1" applyAlignment="1">
      <alignment horizontal="center" vertical="center" wrapText="1"/>
    </xf>
    <xf numFmtId="0" fontId="15" fillId="10" borderId="68" xfId="0" applyFont="1" applyFill="1" applyBorder="1" applyAlignment="1">
      <alignment horizontal="left" vertical="center" wrapText="1"/>
    </xf>
    <xf numFmtId="0" fontId="14" fillId="10" borderId="68" xfId="0" applyFont="1" applyFill="1" applyBorder="1" applyAlignment="1">
      <alignment horizontal="center" vertical="center" wrapText="1"/>
    </xf>
    <xf numFmtId="0" fontId="14" fillId="10" borderId="65" xfId="0" applyFont="1" applyFill="1" applyBorder="1" applyAlignment="1">
      <alignment horizontal="center" vertical="center" wrapText="1"/>
    </xf>
    <xf numFmtId="0" fontId="14" fillId="10" borderId="66" xfId="0" applyFont="1" applyFill="1" applyBorder="1" applyAlignment="1">
      <alignment horizontal="center" vertical="center" wrapText="1"/>
    </xf>
    <xf numFmtId="0" fontId="15" fillId="10" borderId="68" xfId="0" applyFont="1" applyFill="1" applyBorder="1" applyAlignment="1">
      <alignment horizontal="center" vertical="center" wrapText="1"/>
    </xf>
    <xf numFmtId="0" fontId="17" fillId="0" borderId="0" xfId="0" applyFont="1" applyAlignment="1">
      <alignment horizontal="left" vertical="center"/>
    </xf>
    <xf numFmtId="2" fontId="1" fillId="3" borderId="10" xfId="0" applyNumberFormat="1" applyFont="1" applyFill="1" applyBorder="1" applyAlignment="1">
      <alignment wrapText="1"/>
    </xf>
    <xf numFmtId="0" fontId="1" fillId="4" borderId="12"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3" borderId="22" xfId="0" applyFont="1" applyFill="1" applyBorder="1" applyAlignment="1">
      <alignment horizontal="left" vertical="center" wrapText="1"/>
    </xf>
    <xf numFmtId="0" fontId="1" fillId="3" borderId="27" xfId="0" applyFont="1" applyFill="1" applyBorder="1" applyAlignment="1">
      <alignment horizontal="left" vertical="center" wrapText="1"/>
    </xf>
    <xf numFmtId="0" fontId="1" fillId="3" borderId="37" xfId="0" applyFont="1" applyFill="1" applyBorder="1" applyAlignment="1">
      <alignment horizontal="left" vertical="center" wrapText="1"/>
    </xf>
    <xf numFmtId="0" fontId="1" fillId="3" borderId="6" xfId="0" applyFont="1" applyFill="1" applyBorder="1" applyAlignment="1">
      <alignment horizontal="left" vertical="center" wrapText="1"/>
    </xf>
    <xf numFmtId="0" fontId="9" fillId="0" borderId="4" xfId="0" applyFont="1" applyBorder="1" applyAlignment="1">
      <alignment horizontal="center" vertical="center" wrapText="1"/>
    </xf>
    <xf numFmtId="0" fontId="19" fillId="0" borderId="0" xfId="0" applyFont="1"/>
    <xf numFmtId="0" fontId="21" fillId="0" borderId="0" xfId="0" applyFont="1"/>
    <xf numFmtId="0" fontId="19" fillId="0" borderId="0" xfId="0" applyFont="1" applyAlignment="1"/>
    <xf numFmtId="0" fontId="24" fillId="4" borderId="0" xfId="0" applyFont="1" applyFill="1" applyAlignment="1"/>
    <xf numFmtId="0" fontId="22" fillId="4" borderId="0" xfId="0" applyFont="1" applyFill="1" applyAlignment="1"/>
    <xf numFmtId="0" fontId="24" fillId="3" borderId="0" xfId="0" applyFont="1" applyFill="1" applyAlignment="1"/>
    <xf numFmtId="0" fontId="22" fillId="3" borderId="0" xfId="0" applyFont="1" applyFill="1" applyAlignment="1"/>
    <xf numFmtId="0" fontId="19" fillId="3" borderId="0" xfId="0" applyFont="1" applyFill="1"/>
    <xf numFmtId="0" fontId="19" fillId="0" borderId="0" xfId="0" applyFont="1" applyAlignment="1">
      <alignment vertical="center"/>
    </xf>
    <xf numFmtId="0" fontId="1" fillId="0" borderId="0" xfId="0" applyFont="1"/>
    <xf numFmtId="0" fontId="26" fillId="0" borderId="0" xfId="0" applyFont="1" applyAlignment="1">
      <alignment horizontal="left" vertical="center" wrapText="1"/>
    </xf>
    <xf numFmtId="0" fontId="1" fillId="0" borderId="0" xfId="0" applyFont="1" applyAlignment="1">
      <alignment wrapText="1"/>
    </xf>
    <xf numFmtId="0" fontId="4" fillId="0" borderId="0" xfId="0" applyFont="1" applyAlignment="1">
      <alignment wrapText="1"/>
    </xf>
    <xf numFmtId="0" fontId="1" fillId="0" borderId="0" xfId="0" applyFont="1" applyAlignment="1">
      <alignment vertical="center" wrapText="1"/>
    </xf>
    <xf numFmtId="0" fontId="1" fillId="0" borderId="0" xfId="0" applyFont="1" applyAlignment="1">
      <alignment vertical="center"/>
    </xf>
    <xf numFmtId="0" fontId="27" fillId="0" borderId="0" xfId="0" applyFont="1"/>
    <xf numFmtId="0" fontId="1" fillId="0" borderId="0" xfId="0" applyFont="1" applyAlignment="1">
      <alignment horizontal="right"/>
    </xf>
    <xf numFmtId="0" fontId="1" fillId="0" borderId="0" xfId="0" applyFont="1" applyAlignment="1">
      <alignment horizontal="right" vertical="center"/>
    </xf>
    <xf numFmtId="0" fontId="27" fillId="0" borderId="0" xfId="0" applyFont="1" applyAlignment="1">
      <alignment horizontal="right"/>
    </xf>
    <xf numFmtId="0" fontId="1" fillId="0" borderId="0" xfId="0" applyFont="1" applyAlignment="1">
      <alignment vertical="top" wrapText="1"/>
    </xf>
    <xf numFmtId="0" fontId="4" fillId="0" borderId="0" xfId="0" applyFont="1" applyAlignment="1">
      <alignment vertical="top" wrapText="1"/>
    </xf>
    <xf numFmtId="165" fontId="8" fillId="0" borderId="26" xfId="0" applyNumberFormat="1" applyFont="1" applyBorder="1" applyAlignment="1">
      <alignment vertical="center" wrapText="1"/>
    </xf>
    <xf numFmtId="165" fontId="8" fillId="0" borderId="49" xfId="0" applyNumberFormat="1" applyFont="1" applyBorder="1" applyAlignment="1">
      <alignment vertical="center" wrapText="1"/>
    </xf>
    <xf numFmtId="165" fontId="8" fillId="0" borderId="30" xfId="0" applyNumberFormat="1" applyFont="1" applyBorder="1" applyAlignment="1">
      <alignment vertical="center" wrapText="1"/>
    </xf>
    <xf numFmtId="165" fontId="8" fillId="0" borderId="52" xfId="0" applyNumberFormat="1" applyFont="1" applyBorder="1" applyAlignment="1">
      <alignment vertical="center" wrapText="1"/>
    </xf>
    <xf numFmtId="165" fontId="8" fillId="0" borderId="61" xfId="0" applyNumberFormat="1" applyFont="1" applyBorder="1" applyAlignment="1">
      <alignment vertical="center" wrapText="1"/>
    </xf>
    <xf numFmtId="165" fontId="8" fillId="0" borderId="6" xfId="0" applyNumberFormat="1" applyFont="1" applyBorder="1" applyAlignment="1">
      <alignment vertical="center" wrapText="1"/>
    </xf>
    <xf numFmtId="165" fontId="8" fillId="0" borderId="4" xfId="0" applyNumberFormat="1" applyFont="1" applyBorder="1" applyAlignment="1">
      <alignment vertical="center" wrapText="1"/>
    </xf>
    <xf numFmtId="0" fontId="1" fillId="0" borderId="10" xfId="0" applyFont="1" applyBorder="1" applyAlignment="1">
      <alignment horizontal="right"/>
    </xf>
    <xf numFmtId="0" fontId="1" fillId="3" borderId="10" xfId="0" applyFont="1" applyFill="1" applyBorder="1" applyAlignment="1">
      <alignment wrapText="1"/>
    </xf>
    <xf numFmtId="0" fontId="10" fillId="0" borderId="0" xfId="0" applyFont="1" applyAlignment="1">
      <alignment wrapText="1"/>
    </xf>
    <xf numFmtId="0" fontId="3" fillId="0" borderId="0" xfId="0" applyFont="1"/>
    <xf numFmtId="0" fontId="8" fillId="8" borderId="4" xfId="0" applyFont="1" applyFill="1" applyBorder="1" applyAlignment="1">
      <alignment horizontal="center" vertical="center" wrapText="1"/>
    </xf>
    <xf numFmtId="0" fontId="8" fillId="8" borderId="4" xfId="0" applyFont="1" applyFill="1" applyBorder="1" applyAlignment="1">
      <alignment vertical="center" wrapText="1"/>
    </xf>
    <xf numFmtId="9" fontId="3" fillId="0" borderId="9" xfId="1" applyFont="1" applyBorder="1" applyAlignment="1">
      <alignment horizontal="center" vertical="center"/>
    </xf>
    <xf numFmtId="0" fontId="8" fillId="0" borderId="2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0" xfId="0" applyFont="1" applyBorder="1" applyAlignment="1">
      <alignment vertical="center" wrapText="1"/>
    </xf>
    <xf numFmtId="0" fontId="8" fillId="0" borderId="8" xfId="0" applyFont="1" applyBorder="1" applyAlignment="1">
      <alignment vertical="center" wrapText="1"/>
    </xf>
    <xf numFmtId="0" fontId="8" fillId="8" borderId="30" xfId="0" applyFont="1" applyFill="1" applyBorder="1" applyAlignment="1">
      <alignment vertical="center" wrapText="1"/>
    </xf>
    <xf numFmtId="0" fontId="8" fillId="8" borderId="29" xfId="0" applyFont="1" applyFill="1" applyBorder="1" applyAlignment="1">
      <alignment horizontal="center" vertical="center" wrapText="1"/>
    </xf>
    <xf numFmtId="0" fontId="8" fillId="8" borderId="29" xfId="0" applyFont="1" applyFill="1" applyBorder="1" applyAlignment="1">
      <alignment vertical="center" wrapText="1"/>
    </xf>
    <xf numFmtId="166" fontId="9" fillId="0" borderId="51" xfId="2" applyNumberFormat="1" applyFont="1" applyFill="1" applyBorder="1" applyAlignment="1">
      <alignment vertical="center" wrapText="1"/>
    </xf>
    <xf numFmtId="0" fontId="9" fillId="0" borderId="57" xfId="0" applyFont="1" applyBorder="1" applyAlignment="1">
      <alignment horizontal="right" vertical="center" wrapText="1"/>
    </xf>
    <xf numFmtId="0" fontId="1" fillId="8" borderId="1" xfId="0" applyFont="1" applyFill="1" applyBorder="1"/>
    <xf numFmtId="0" fontId="1" fillId="8" borderId="3" xfId="0" applyFont="1" applyFill="1" applyBorder="1"/>
    <xf numFmtId="0" fontId="26" fillId="8" borderId="4" xfId="0" applyFont="1" applyFill="1" applyBorder="1" applyAlignment="1">
      <alignment horizontal="left" vertical="center" wrapText="1"/>
    </xf>
    <xf numFmtId="0" fontId="26" fillId="8" borderId="5" xfId="0" applyFont="1" applyFill="1" applyBorder="1" applyAlignment="1">
      <alignment horizontal="left" vertical="center" wrapText="1"/>
    </xf>
    <xf numFmtId="0" fontId="1" fillId="8" borderId="4" xfId="0" applyFont="1" applyFill="1" applyBorder="1" applyAlignment="1">
      <alignment vertical="top" wrapText="1"/>
    </xf>
    <xf numFmtId="0" fontId="1" fillId="8" borderId="5" xfId="0" applyFont="1" applyFill="1" applyBorder="1" applyAlignment="1">
      <alignment vertical="top"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26" fillId="8" borderId="4" xfId="0" applyFont="1" applyFill="1" applyBorder="1" applyAlignment="1">
      <alignment horizontal="left" vertical="top" wrapText="1"/>
    </xf>
    <xf numFmtId="0" fontId="26" fillId="8" borderId="5" xfId="0" applyFont="1" applyFill="1" applyBorder="1" applyAlignment="1">
      <alignment horizontal="left" vertical="top" wrapText="1"/>
    </xf>
    <xf numFmtId="0" fontId="1" fillId="8" borderId="4" xfId="0" applyFont="1" applyFill="1" applyBorder="1" applyAlignment="1">
      <alignment horizontal="right" vertical="center"/>
    </xf>
    <xf numFmtId="0" fontId="1" fillId="8" borderId="5" xfId="0" applyFont="1" applyFill="1" applyBorder="1" applyAlignment="1">
      <alignment horizontal="right" vertical="center"/>
    </xf>
    <xf numFmtId="0" fontId="1" fillId="8" borderId="6" xfId="0" applyFont="1" applyFill="1" applyBorder="1" applyAlignment="1">
      <alignment vertical="top" wrapText="1"/>
    </xf>
    <xf numFmtId="0" fontId="1" fillId="8" borderId="8" xfId="0" applyFont="1" applyFill="1" applyBorder="1" applyAlignment="1">
      <alignment vertical="top" wrapText="1"/>
    </xf>
    <xf numFmtId="0" fontId="8" fillId="8" borderId="15" xfId="0" applyFont="1" applyFill="1" applyBorder="1" applyAlignment="1">
      <alignment horizontal="center" vertical="center" wrapText="1"/>
    </xf>
    <xf numFmtId="0" fontId="8" fillId="0" borderId="20" xfId="0" applyFont="1" applyBorder="1" applyAlignment="1">
      <alignment horizontal="center" vertical="center" wrapText="1"/>
    </xf>
    <xf numFmtId="0" fontId="8" fillId="8" borderId="40" xfId="0" applyFont="1" applyFill="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50" xfId="0" applyFont="1" applyBorder="1" applyAlignment="1">
      <alignment horizontal="center" vertical="center" wrapText="1"/>
    </xf>
    <xf numFmtId="0" fontId="8" fillId="0" borderId="24" xfId="0" applyFont="1" applyBorder="1" applyAlignment="1">
      <alignment horizontal="center" vertical="center" wrapText="1"/>
    </xf>
    <xf numFmtId="3" fontId="8" fillId="8" borderId="14" xfId="0" applyNumberFormat="1" applyFont="1" applyFill="1" applyBorder="1" applyAlignment="1">
      <alignment horizontal="center" vertical="center" wrapText="1"/>
    </xf>
    <xf numFmtId="3" fontId="8" fillId="8" borderId="34" xfId="0" applyNumberFormat="1" applyFont="1" applyFill="1" applyBorder="1" applyAlignment="1">
      <alignment horizontal="center" vertical="center" wrapText="1"/>
    </xf>
    <xf numFmtId="165" fontId="8" fillId="8" borderId="11" xfId="0" applyNumberFormat="1" applyFont="1" applyFill="1" applyBorder="1" applyAlignment="1">
      <alignment vertical="center" wrapText="1"/>
    </xf>
    <xf numFmtId="165" fontId="8" fillId="8" borderId="36" xfId="0" applyNumberFormat="1" applyFont="1" applyFill="1" applyBorder="1" applyAlignment="1">
      <alignment vertical="center" wrapText="1"/>
    </xf>
    <xf numFmtId="165" fontId="8" fillId="12" borderId="24" xfId="0" applyNumberFormat="1" applyFont="1" applyFill="1" applyBorder="1" applyAlignment="1">
      <alignment vertical="center" wrapText="1"/>
    </xf>
    <xf numFmtId="0" fontId="26" fillId="4" borderId="0" xfId="0" applyFont="1" applyFill="1" applyAlignment="1">
      <alignment horizontal="left" vertical="center" wrapText="1"/>
    </xf>
    <xf numFmtId="165" fontId="8" fillId="8" borderId="37" xfId="0" applyNumberFormat="1" applyFont="1" applyFill="1" applyBorder="1" applyAlignment="1">
      <alignment vertical="center" wrapText="1"/>
    </xf>
    <xf numFmtId="165" fontId="8" fillId="8" borderId="39" xfId="0" applyNumberFormat="1" applyFont="1" applyFill="1" applyBorder="1" applyAlignment="1">
      <alignment vertical="center" wrapText="1"/>
    </xf>
    <xf numFmtId="165" fontId="8" fillId="0" borderId="30" xfId="0" applyNumberFormat="1" applyFont="1" applyFill="1" applyBorder="1" applyAlignment="1">
      <alignment vertical="center" wrapText="1"/>
    </xf>
    <xf numFmtId="165" fontId="8" fillId="12" borderId="39" xfId="0" applyNumberFormat="1" applyFont="1" applyFill="1" applyBorder="1" applyAlignment="1">
      <alignment vertical="center" wrapText="1"/>
    </xf>
    <xf numFmtId="2" fontId="1" fillId="6" borderId="10" xfId="0" applyNumberFormat="1" applyFont="1" applyFill="1" applyBorder="1" applyAlignment="1">
      <alignment horizontal="center" vertical="center" wrapText="1"/>
    </xf>
    <xf numFmtId="2" fontId="1" fillId="6" borderId="23" xfId="0" applyNumberFormat="1" applyFont="1" applyFill="1" applyBorder="1" applyAlignment="1">
      <alignment horizontal="center" vertical="center" wrapText="1"/>
    </xf>
    <xf numFmtId="0" fontId="13" fillId="9" borderId="0" xfId="0" applyFont="1" applyFill="1" applyAlignment="1">
      <alignment horizontal="left"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20" fillId="2" borderId="0" xfId="0" applyFont="1" applyFill="1" applyAlignment="1" applyProtection="1">
      <alignment horizontal="center" vertical="center"/>
      <protection hidden="1"/>
    </xf>
    <xf numFmtId="0" fontId="9" fillId="0" borderId="3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54" xfId="0" applyFont="1" applyBorder="1" applyAlignment="1">
      <alignment horizontal="center" vertical="center" wrapText="1"/>
    </xf>
    <xf numFmtId="0" fontId="4" fillId="4" borderId="0" xfId="0" applyFont="1" applyFill="1" applyAlignment="1">
      <alignment horizontal="left" vertical="top" wrapText="1"/>
    </xf>
    <xf numFmtId="0" fontId="20" fillId="0" borderId="0" xfId="0" applyFont="1" applyAlignment="1">
      <alignment horizontal="center" vertical="center"/>
    </xf>
    <xf numFmtId="0" fontId="9" fillId="0" borderId="29" xfId="0" applyFont="1" applyBorder="1" applyAlignment="1">
      <alignment horizontal="center" vertical="center" wrapText="1"/>
    </xf>
    <xf numFmtId="0" fontId="5" fillId="0" borderId="53" xfId="0" applyFont="1" applyBorder="1" applyAlignment="1">
      <alignment horizontal="center" wrapText="1"/>
    </xf>
    <xf numFmtId="0" fontId="5" fillId="0" borderId="56" xfId="0" applyFont="1" applyBorder="1" applyAlignment="1">
      <alignment horizontal="center" wrapText="1"/>
    </xf>
    <xf numFmtId="0" fontId="5" fillId="0" borderId="54" xfId="0" applyFont="1" applyBorder="1" applyAlignment="1">
      <alignment horizontal="center" wrapText="1"/>
    </xf>
    <xf numFmtId="0" fontId="9" fillId="0" borderId="6" xfId="0" applyFont="1" applyBorder="1" applyAlignment="1">
      <alignment horizontal="center" vertical="center" wrapText="1"/>
    </xf>
    <xf numFmtId="0" fontId="9" fillId="0" borderId="8" xfId="0" applyFont="1" applyBorder="1" applyAlignment="1">
      <alignment horizontal="center" vertical="center" wrapText="1"/>
    </xf>
    <xf numFmtId="0" fontId="36" fillId="4" borderId="0" xfId="0" applyFont="1" applyFill="1" applyAlignment="1">
      <alignment horizontal="left" wrapText="1"/>
    </xf>
    <xf numFmtId="0" fontId="36" fillId="4" borderId="5" xfId="0" applyFont="1" applyFill="1" applyBorder="1" applyAlignment="1">
      <alignment horizontal="left" wrapText="1"/>
    </xf>
    <xf numFmtId="0" fontId="15" fillId="10" borderId="69" xfId="0" applyFont="1" applyFill="1" applyBorder="1" applyAlignment="1">
      <alignment horizontal="center" vertical="center" wrapText="1"/>
    </xf>
    <xf numFmtId="0" fontId="15" fillId="10" borderId="65" xfId="0" applyFont="1" applyFill="1" applyBorder="1" applyAlignment="1">
      <alignment horizontal="center" vertical="center" wrapText="1"/>
    </xf>
    <xf numFmtId="0" fontId="29" fillId="0" borderId="74" xfId="0" applyFont="1" applyBorder="1" applyAlignment="1">
      <alignment horizontal="left" vertical="center" wrapText="1"/>
    </xf>
    <xf numFmtId="0" fontId="29" fillId="0" borderId="74" xfId="0" applyFont="1" applyBorder="1" applyAlignment="1">
      <alignment horizontal="left" vertical="center"/>
    </xf>
    <xf numFmtId="9" fontId="15" fillId="10" borderId="70" xfId="0" applyNumberFormat="1" applyFont="1" applyFill="1" applyBorder="1" applyAlignment="1">
      <alignment horizontal="center" vertical="center" wrapText="1"/>
    </xf>
    <xf numFmtId="9" fontId="15" fillId="10" borderId="66" xfId="0" applyNumberFormat="1" applyFont="1" applyFill="1" applyBorder="1" applyAlignment="1">
      <alignment horizontal="center" vertical="center" wrapText="1"/>
    </xf>
    <xf numFmtId="0" fontId="14" fillId="10" borderId="70" xfId="0" applyFont="1" applyFill="1" applyBorder="1" applyAlignment="1">
      <alignment horizontal="center" vertical="center" wrapText="1"/>
    </xf>
    <xf numFmtId="0" fontId="14" fillId="10" borderId="66" xfId="0" applyFont="1" applyFill="1" applyBorder="1" applyAlignment="1">
      <alignment horizontal="center" vertical="center" wrapText="1"/>
    </xf>
    <xf numFmtId="0" fontId="15" fillId="10" borderId="70" xfId="0" applyFont="1" applyFill="1" applyBorder="1" applyAlignment="1">
      <alignment horizontal="center" vertical="center" wrapText="1"/>
    </xf>
    <xf numFmtId="0" fontId="15" fillId="10" borderId="66" xfId="0" applyFont="1" applyFill="1" applyBorder="1" applyAlignment="1">
      <alignment horizontal="center" vertical="center" wrapText="1"/>
    </xf>
    <xf numFmtId="0" fontId="14" fillId="10" borderId="67" xfId="0" applyFont="1" applyFill="1" applyBorder="1" applyAlignment="1">
      <alignment horizontal="center" vertical="center" wrapText="1"/>
    </xf>
    <xf numFmtId="0" fontId="15" fillId="10" borderId="67" xfId="0" applyFont="1" applyFill="1" applyBorder="1" applyAlignment="1">
      <alignment horizontal="center" vertical="center" wrapText="1"/>
    </xf>
    <xf numFmtId="0" fontId="15" fillId="10" borderId="71" xfId="0" applyFont="1" applyFill="1" applyBorder="1" applyAlignment="1">
      <alignment horizontal="center" vertical="center" wrapText="1"/>
    </xf>
    <xf numFmtId="0" fontId="15" fillId="10" borderId="72" xfId="0" applyFont="1" applyFill="1" applyBorder="1" applyAlignment="1">
      <alignment horizontal="center" vertical="center" wrapText="1"/>
    </xf>
    <xf numFmtId="0" fontId="15" fillId="10" borderId="73" xfId="0" applyFont="1" applyFill="1" applyBorder="1" applyAlignment="1">
      <alignment horizontal="center" vertical="center" wrapText="1"/>
    </xf>
    <xf numFmtId="0" fontId="15" fillId="10" borderId="68" xfId="0" applyFont="1" applyFill="1" applyBorder="1" applyAlignment="1">
      <alignment horizontal="center" vertical="center" wrapText="1"/>
    </xf>
    <xf numFmtId="0" fontId="14" fillId="10" borderId="69" xfId="0" applyFont="1" applyFill="1" applyBorder="1" applyAlignment="1">
      <alignment horizontal="center" vertical="center" wrapText="1"/>
    </xf>
    <xf numFmtId="0" fontId="14" fillId="10" borderId="65" xfId="0" applyFont="1" applyFill="1" applyBorder="1" applyAlignment="1">
      <alignment horizontal="center" vertical="center" wrapText="1"/>
    </xf>
    <xf numFmtId="0" fontId="0" fillId="0" borderId="0" xfId="0" applyProtection="1">
      <protection locked="0"/>
    </xf>
    <xf numFmtId="0" fontId="0" fillId="0" borderId="0" xfId="0" applyAlignment="1" applyProtection="1">
      <alignment vertical="center"/>
      <protection locked="0"/>
    </xf>
    <xf numFmtId="0" fontId="0" fillId="0" borderId="62" xfId="0" applyBorder="1" applyAlignment="1" applyProtection="1">
      <alignment vertical="center"/>
      <protection locked="0"/>
    </xf>
    <xf numFmtId="9" fontId="0" fillId="2" borderId="62" xfId="1" applyFont="1" applyFill="1" applyBorder="1" applyAlignment="1" applyProtection="1">
      <alignment vertical="center"/>
      <protection locked="0"/>
    </xf>
    <xf numFmtId="0" fontId="13" fillId="0" borderId="0" xfId="0" applyFont="1" applyProtection="1">
      <protection locked="0"/>
    </xf>
    <xf numFmtId="0" fontId="20" fillId="0" borderId="0" xfId="0" applyFont="1" applyAlignment="1" applyProtection="1">
      <alignment horizontal="left" vertical="center"/>
    </xf>
    <xf numFmtId="0" fontId="0" fillId="0" borderId="0" xfId="0" applyProtection="1"/>
    <xf numFmtId="0" fontId="30" fillId="0" borderId="0" xfId="0" applyFont="1" applyAlignment="1" applyProtection="1">
      <alignment horizontal="center"/>
    </xf>
    <xf numFmtId="0" fontId="9" fillId="0" borderId="9"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53" xfId="0" applyFont="1" applyBorder="1" applyAlignment="1" applyProtection="1">
      <alignment horizontal="center" vertical="center" wrapText="1"/>
    </xf>
    <xf numFmtId="0" fontId="9" fillId="0" borderId="56"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5" fillId="0" borderId="1" xfId="0" applyFont="1" applyBorder="1" applyAlignment="1" applyProtection="1">
      <alignment horizontal="center" wrapText="1"/>
    </xf>
    <xf numFmtId="0" fontId="5" fillId="0" borderId="2" xfId="0" applyFont="1" applyBorder="1" applyAlignment="1" applyProtection="1">
      <alignment horizontal="center" wrapText="1"/>
    </xf>
    <xf numFmtId="0" fontId="5" fillId="0" borderId="3" xfId="0" applyFont="1" applyBorder="1" applyAlignment="1" applyProtection="1">
      <alignment horizontal="center" wrapText="1"/>
    </xf>
    <xf numFmtId="0" fontId="0" fillId="0" borderId="0" xfId="0" applyAlignment="1" applyProtection="1"/>
    <xf numFmtId="0" fontId="9" fillId="0" borderId="6" xfId="0" applyFont="1" applyBorder="1" applyAlignment="1" applyProtection="1">
      <alignment horizontal="center" vertical="center" wrapText="1"/>
    </xf>
    <xf numFmtId="0" fontId="9" fillId="0" borderId="30" xfId="0" applyFont="1" applyBorder="1" applyAlignment="1" applyProtection="1">
      <alignment horizontal="center" wrapText="1"/>
    </xf>
    <xf numFmtId="0" fontId="9" fillId="0" borderId="45" xfId="0" applyFont="1" applyBorder="1" applyAlignment="1" applyProtection="1">
      <alignment horizontal="centerContinuous" vertical="center"/>
    </xf>
    <xf numFmtId="0" fontId="9" fillId="0" borderId="46" xfId="0" applyFont="1" applyBorder="1" applyAlignment="1" applyProtection="1">
      <alignment horizontal="centerContinuous" vertical="center" wrapText="1"/>
    </xf>
    <xf numFmtId="0" fontId="9" fillId="0" borderId="47" xfId="0" applyFont="1" applyBorder="1" applyAlignment="1" applyProtection="1">
      <alignment horizontal="centerContinuous" vertical="center" wrapText="1"/>
    </xf>
    <xf numFmtId="0" fontId="9" fillId="0" borderId="4" xfId="0" applyFont="1" applyBorder="1" applyAlignment="1" applyProtection="1">
      <alignment horizont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31" xfId="0" applyFont="1" applyBorder="1" applyAlignment="1" applyProtection="1">
      <alignment horizontal="center" wrapText="1"/>
    </xf>
    <xf numFmtId="0" fontId="9" fillId="11" borderId="31" xfId="0" applyFont="1" applyFill="1" applyBorder="1" applyAlignment="1" applyProtection="1">
      <alignment horizontal="center" wrapText="1"/>
    </xf>
    <xf numFmtId="0" fontId="9" fillId="0" borderId="4" xfId="0" applyFont="1" applyBorder="1" applyAlignment="1" applyProtection="1">
      <alignment horizontal="center" vertical="center" wrapText="1"/>
    </xf>
    <xf numFmtId="0" fontId="9" fillId="0" borderId="29" xfId="0" applyFont="1" applyBorder="1" applyAlignment="1" applyProtection="1">
      <alignment horizontal="center" vertical="top" wrapText="1"/>
    </xf>
    <xf numFmtId="0" fontId="9" fillId="0" borderId="45" xfId="0" applyFont="1" applyBorder="1" applyAlignment="1" applyProtection="1">
      <alignment horizontal="center" vertical="center" wrapText="1"/>
    </xf>
    <xf numFmtId="0" fontId="9" fillId="0" borderId="46" xfId="0" applyFont="1" applyBorder="1" applyAlignment="1" applyProtection="1">
      <alignment horizontal="center" vertical="center" wrapText="1"/>
    </xf>
    <xf numFmtId="0" fontId="9" fillId="0" borderId="47" xfId="0" applyFont="1" applyBorder="1" applyAlignment="1" applyProtection="1">
      <alignment horizontal="center" vertical="center" wrapText="1"/>
    </xf>
    <xf numFmtId="0" fontId="5" fillId="0" borderId="53" xfId="0" applyFont="1" applyBorder="1" applyAlignment="1" applyProtection="1">
      <alignment horizontal="center" vertical="center" wrapText="1"/>
    </xf>
    <xf numFmtId="0" fontId="5" fillId="0" borderId="54" xfId="0" applyFont="1" applyBorder="1" applyAlignment="1" applyProtection="1">
      <alignment horizontal="center" vertical="center" wrapText="1"/>
    </xf>
    <xf numFmtId="0" fontId="9" fillId="0" borderId="54" xfId="0" applyFont="1" applyBorder="1" applyAlignment="1" applyProtection="1">
      <alignment horizontal="center" vertical="center" wrapText="1"/>
    </xf>
    <xf numFmtId="0" fontId="5" fillId="0" borderId="29" xfId="0" applyFont="1" applyBorder="1" applyAlignment="1" applyProtection="1">
      <alignment horizontal="center" vertical="center" wrapText="1"/>
    </xf>
    <xf numFmtId="0" fontId="5" fillId="11" borderId="29" xfId="0" applyFont="1" applyFill="1" applyBorder="1" applyAlignment="1" applyProtection="1">
      <alignment horizontal="center" vertical="center" wrapText="1"/>
    </xf>
    <xf numFmtId="9" fontId="8" fillId="0" borderId="36" xfId="1" applyFont="1" applyBorder="1" applyAlignment="1" applyProtection="1">
      <alignment horizontal="center" vertical="center" wrapText="1"/>
    </xf>
    <xf numFmtId="9" fontId="8" fillId="0" borderId="26" xfId="1" applyFont="1" applyBorder="1" applyAlignment="1" applyProtection="1">
      <alignment horizontal="right" vertical="center" wrapText="1"/>
    </xf>
    <xf numFmtId="0" fontId="8" fillId="0" borderId="21" xfId="0" applyFont="1" applyBorder="1" applyAlignment="1" applyProtection="1">
      <alignment horizontal="left" vertical="center" wrapText="1"/>
    </xf>
    <xf numFmtId="0" fontId="8" fillId="0" borderId="36" xfId="0" applyFont="1" applyBorder="1" applyAlignment="1" applyProtection="1">
      <alignment vertical="center" wrapText="1"/>
    </xf>
    <xf numFmtId="0" fontId="1" fillId="0" borderId="36" xfId="0" applyFont="1" applyBorder="1" applyProtection="1"/>
    <xf numFmtId="0" fontId="1" fillId="11" borderId="36" xfId="0" applyFont="1" applyFill="1" applyBorder="1" applyProtection="1"/>
    <xf numFmtId="9" fontId="8" fillId="0" borderId="37" xfId="1" applyFont="1" applyBorder="1" applyAlignment="1" applyProtection="1">
      <alignment horizontal="center" vertical="center" wrapText="1"/>
    </xf>
    <xf numFmtId="9" fontId="8" fillId="0" borderId="22" xfId="1" applyFont="1" applyBorder="1" applyAlignment="1" applyProtection="1">
      <alignment horizontal="right" vertical="center" wrapText="1"/>
    </xf>
    <xf numFmtId="0" fontId="8" fillId="0" borderId="23" xfId="0" applyFont="1" applyBorder="1" applyAlignment="1" applyProtection="1">
      <alignment horizontal="left" vertical="center" wrapText="1"/>
    </xf>
    <xf numFmtId="0" fontId="8" fillId="0" borderId="37" xfId="0" applyFont="1" applyBorder="1" applyAlignment="1" applyProtection="1">
      <alignment vertical="center" wrapText="1"/>
    </xf>
    <xf numFmtId="0" fontId="1" fillId="0" borderId="37" xfId="0" applyFont="1" applyBorder="1" applyProtection="1"/>
    <xf numFmtId="0" fontId="1" fillId="11" borderId="37" xfId="0" applyFont="1" applyFill="1" applyBorder="1" applyProtection="1"/>
    <xf numFmtId="9" fontId="8" fillId="0" borderId="39" xfId="1" applyFont="1" applyBorder="1" applyAlignment="1" applyProtection="1">
      <alignment horizontal="center" vertical="center" wrapText="1"/>
    </xf>
    <xf numFmtId="9" fontId="8" fillId="0" borderId="24" xfId="1" applyFont="1" applyBorder="1" applyAlignment="1" applyProtection="1">
      <alignment horizontal="right" vertical="center" wrapText="1"/>
    </xf>
    <xf numFmtId="0" fontId="8" fillId="0" borderId="25" xfId="0" applyFont="1" applyBorder="1" applyAlignment="1" applyProtection="1">
      <alignment vertical="center" wrapText="1"/>
    </xf>
    <xf numFmtId="0" fontId="8" fillId="0" borderId="39" xfId="0" applyFont="1" applyBorder="1" applyAlignment="1" applyProtection="1">
      <alignment vertical="center" wrapText="1"/>
    </xf>
    <xf numFmtId="0" fontId="1" fillId="0" borderId="39" xfId="0" applyFont="1" applyBorder="1" applyProtection="1"/>
    <xf numFmtId="0" fontId="1" fillId="11" borderId="39" xfId="0" applyFont="1" applyFill="1" applyBorder="1" applyProtection="1"/>
    <xf numFmtId="9" fontId="8" fillId="0" borderId="49" xfId="1" applyFont="1" applyBorder="1" applyAlignment="1" applyProtection="1">
      <alignment horizontal="center" vertical="center" wrapText="1"/>
    </xf>
    <xf numFmtId="9" fontId="8" fillId="0" borderId="20" xfId="1" applyFont="1" applyBorder="1" applyAlignment="1" applyProtection="1">
      <alignment horizontal="right" vertical="center" wrapText="1"/>
    </xf>
    <xf numFmtId="0" fontId="8" fillId="0" borderId="49" xfId="0" applyFont="1" applyBorder="1" applyAlignment="1" applyProtection="1">
      <alignment vertical="center" wrapText="1"/>
    </xf>
    <xf numFmtId="0" fontId="8" fillId="0" borderId="25" xfId="0" applyFont="1" applyBorder="1" applyAlignment="1" applyProtection="1">
      <alignment horizontal="left" vertical="center" wrapText="1"/>
    </xf>
    <xf numFmtId="0" fontId="8" fillId="0" borderId="35" xfId="0" applyFont="1" applyBorder="1" applyAlignment="1" applyProtection="1">
      <alignment horizontal="left" vertical="center" wrapText="1"/>
    </xf>
    <xf numFmtId="9" fontId="8" fillId="0" borderId="52" xfId="1" applyFont="1" applyBorder="1" applyAlignment="1" applyProtection="1">
      <alignment horizontal="center" vertical="center" wrapText="1"/>
    </xf>
    <xf numFmtId="9" fontId="8" fillId="0" borderId="27" xfId="1" applyFont="1" applyBorder="1" applyAlignment="1" applyProtection="1">
      <alignment horizontal="right" vertical="center" wrapText="1"/>
    </xf>
    <xf numFmtId="0" fontId="8" fillId="0" borderId="48" xfId="0" applyFont="1" applyBorder="1" applyAlignment="1" applyProtection="1">
      <alignment horizontal="left" vertical="center" wrapText="1"/>
    </xf>
    <xf numFmtId="9" fontId="8" fillId="0" borderId="4" xfId="1" applyFont="1" applyBorder="1" applyAlignment="1" applyProtection="1">
      <alignment horizontal="right" vertical="center" wrapText="1"/>
    </xf>
    <xf numFmtId="0" fontId="8" fillId="0" borderId="5" xfId="0" applyFont="1" applyBorder="1" applyAlignment="1" applyProtection="1">
      <alignment horizontal="left" vertical="center" wrapText="1"/>
    </xf>
    <xf numFmtId="9" fontId="8" fillId="0" borderId="9" xfId="1" applyFont="1" applyBorder="1" applyAlignment="1" applyProtection="1">
      <alignment horizontal="center" vertical="center" wrapText="1"/>
    </xf>
    <xf numFmtId="9" fontId="8" fillId="0" borderId="53" xfId="1" applyFont="1" applyBorder="1" applyAlignment="1" applyProtection="1">
      <alignment horizontal="right" vertical="center" wrapText="1"/>
    </xf>
    <xf numFmtId="0" fontId="8" fillId="0" borderId="54" xfId="0" applyFont="1" applyBorder="1" applyAlignment="1" applyProtection="1">
      <alignment vertical="center" wrapText="1"/>
    </xf>
    <xf numFmtId="0" fontId="8" fillId="0" borderId="9" xfId="0" applyFont="1" applyBorder="1" applyAlignment="1" applyProtection="1">
      <alignment vertical="center" wrapText="1"/>
    </xf>
    <xf numFmtId="0" fontId="1" fillId="0" borderId="9" xfId="0" applyFont="1" applyBorder="1" applyProtection="1"/>
    <xf numFmtId="0" fontId="1" fillId="11" borderId="9" xfId="0" applyFont="1" applyFill="1" applyBorder="1" applyProtection="1"/>
    <xf numFmtId="9" fontId="3" fillId="0" borderId="9" xfId="1" applyFont="1" applyBorder="1" applyAlignment="1" applyProtection="1">
      <alignment horizontal="center" vertical="center"/>
    </xf>
    <xf numFmtId="0" fontId="19" fillId="0" borderId="0" xfId="0" applyFont="1" applyProtection="1"/>
    <xf numFmtId="0" fontId="9" fillId="0" borderId="9" xfId="0" applyFont="1" applyFill="1" applyBorder="1" applyAlignment="1" applyProtection="1">
      <alignment vertical="center" wrapText="1"/>
    </xf>
    <xf numFmtId="166" fontId="9" fillId="0" borderId="8" xfId="2" applyNumberFormat="1" applyFont="1" applyFill="1" applyBorder="1" applyAlignment="1" applyProtection="1">
      <alignment vertical="center" wrapText="1"/>
    </xf>
    <xf numFmtId="166" fontId="9" fillId="11" borderId="8" xfId="2" applyNumberFormat="1" applyFont="1" applyFill="1" applyBorder="1" applyAlignment="1" applyProtection="1">
      <alignment vertical="center" wrapText="1"/>
    </xf>
    <xf numFmtId="0" fontId="0" fillId="0" borderId="0" xfId="0" applyAlignment="1" applyProtection="1">
      <alignment vertical="center"/>
    </xf>
    <xf numFmtId="0" fontId="0" fillId="0" borderId="62" xfId="0" applyBorder="1" applyAlignment="1" applyProtection="1">
      <alignment vertical="center"/>
    </xf>
    <xf numFmtId="0" fontId="0" fillId="0" borderId="62" xfId="0" applyBorder="1" applyAlignment="1" applyProtection="1">
      <alignment horizontal="right" vertical="center"/>
    </xf>
    <xf numFmtId="9" fontId="0" fillId="0" borderId="62" xfId="1" applyFont="1" applyBorder="1" applyAlignment="1" applyProtection="1">
      <alignment vertical="center"/>
    </xf>
    <xf numFmtId="166" fontId="0" fillId="0" borderId="75" xfId="0" applyNumberFormat="1" applyBorder="1" applyAlignment="1" applyProtection="1">
      <alignment vertical="center"/>
    </xf>
    <xf numFmtId="166" fontId="0" fillId="0" borderId="60" xfId="0" applyNumberFormat="1" applyBorder="1" applyAlignment="1" applyProtection="1">
      <alignment vertical="center"/>
    </xf>
    <xf numFmtId="166" fontId="0" fillId="0" borderId="57" xfId="0" applyNumberFormat="1" applyBorder="1" applyAlignment="1" applyProtection="1">
      <alignment vertical="center"/>
    </xf>
    <xf numFmtId="166" fontId="0" fillId="0" borderId="62" xfId="0" applyNumberFormat="1" applyBorder="1" applyAlignment="1" applyProtection="1">
      <alignment vertical="center"/>
    </xf>
    <xf numFmtId="166" fontId="0" fillId="0" borderId="55" xfId="0" applyNumberFormat="1" applyBorder="1" applyAlignment="1" applyProtection="1">
      <alignment vertical="center"/>
    </xf>
    <xf numFmtId="0" fontId="0" fillId="0" borderId="0" xfId="0" applyBorder="1" applyAlignment="1" applyProtection="1">
      <alignment vertical="center"/>
    </xf>
    <xf numFmtId="0" fontId="13" fillId="0" borderId="0" xfId="0" applyFont="1" applyProtection="1"/>
    <xf numFmtId="0" fontId="32" fillId="0" borderId="1" xfId="0" applyFont="1" applyBorder="1" applyProtection="1"/>
    <xf numFmtId="0" fontId="13" fillId="0" borderId="3" xfId="0" applyFont="1" applyBorder="1" applyProtection="1"/>
    <xf numFmtId="0" fontId="33" fillId="0" borderId="31" xfId="0" applyFont="1" applyBorder="1" applyProtection="1"/>
    <xf numFmtId="0" fontId="31" fillId="0" borderId="53" xfId="0" applyFont="1" applyFill="1" applyBorder="1" applyAlignment="1" applyProtection="1">
      <alignment vertical="center" wrapText="1"/>
    </xf>
    <xf numFmtId="168" fontId="32" fillId="0" borderId="6" xfId="0" applyNumberFormat="1" applyFont="1" applyBorder="1" applyAlignment="1" applyProtection="1">
      <alignment horizontal="centerContinuous" vertical="center"/>
    </xf>
    <xf numFmtId="0" fontId="13" fillId="0" borderId="8" xfId="0" applyFont="1" applyBorder="1" applyAlignment="1" applyProtection="1">
      <alignment horizontal="centerContinuous" vertical="center"/>
    </xf>
    <xf numFmtId="168" fontId="32" fillId="0" borderId="29" xfId="0" applyNumberFormat="1" applyFont="1" applyBorder="1" applyAlignment="1" applyProtection="1">
      <alignment horizontal="centerContinuous" vertical="center"/>
    </xf>
    <xf numFmtId="166" fontId="9" fillId="0" borderId="9" xfId="2" applyNumberFormat="1" applyFont="1" applyFill="1" applyBorder="1" applyAlignment="1" applyProtection="1">
      <alignment vertical="center" wrapText="1"/>
    </xf>
    <xf numFmtId="0" fontId="8" fillId="0" borderId="31" xfId="0" applyFont="1" applyBorder="1" applyAlignment="1" applyProtection="1">
      <alignment horizontal="center" vertical="center" wrapText="1"/>
    </xf>
    <xf numFmtId="0" fontId="8" fillId="8" borderId="1" xfId="0" applyFont="1" applyFill="1" applyBorder="1" applyAlignment="1" applyProtection="1">
      <alignment horizontal="center" vertical="center" wrapText="1"/>
    </xf>
    <xf numFmtId="0" fontId="8" fillId="0" borderId="31" xfId="0" applyFont="1" applyBorder="1" applyAlignment="1" applyProtection="1">
      <alignment vertical="center" wrapText="1"/>
    </xf>
    <xf numFmtId="0" fontId="8" fillId="0" borderId="30"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9" fontId="8" fillId="0" borderId="30" xfId="1" applyFont="1" applyBorder="1" applyAlignment="1" applyProtection="1">
      <alignment horizontal="center" vertical="center" wrapText="1"/>
    </xf>
    <xf numFmtId="0" fontId="8" fillId="8" borderId="4" xfId="0" applyFont="1" applyFill="1" applyBorder="1" applyAlignment="1" applyProtection="1">
      <alignment horizontal="center" vertical="center" wrapText="1"/>
    </xf>
    <xf numFmtId="0" fontId="8" fillId="0" borderId="30" xfId="0" applyFont="1" applyBorder="1" applyAlignment="1" applyProtection="1">
      <alignment vertical="center" wrapText="1"/>
    </xf>
    <xf numFmtId="0" fontId="8" fillId="0" borderId="29" xfId="0" applyFont="1" applyBorder="1" applyAlignment="1" applyProtection="1">
      <alignment horizontal="center" vertical="center" wrapText="1"/>
    </xf>
    <xf numFmtId="0" fontId="8" fillId="8" borderId="6" xfId="0" applyFont="1" applyFill="1" applyBorder="1" applyAlignment="1" applyProtection="1">
      <alignment vertical="center" wrapText="1"/>
    </xf>
    <xf numFmtId="0" fontId="8" fillId="0" borderId="29" xfId="0" applyFont="1" applyBorder="1" applyAlignment="1" applyProtection="1">
      <alignment vertical="center" wrapText="1"/>
    </xf>
    <xf numFmtId="0" fontId="8" fillId="0" borderId="6" xfId="0" applyFont="1" applyBorder="1" applyAlignment="1" applyProtection="1">
      <alignment vertical="center" wrapText="1"/>
    </xf>
    <xf numFmtId="0" fontId="8" fillId="0" borderId="4" xfId="0" applyFont="1" applyBorder="1" applyAlignment="1" applyProtection="1">
      <alignment vertical="center" wrapText="1"/>
    </xf>
    <xf numFmtId="0" fontId="8" fillId="8" borderId="29" xfId="0" applyFont="1" applyFill="1" applyBorder="1" applyAlignment="1" applyProtection="1">
      <alignment vertical="center" wrapText="1"/>
    </xf>
    <xf numFmtId="0" fontId="8" fillId="0" borderId="1" xfId="0" applyFont="1" applyBorder="1" applyAlignment="1" applyProtection="1">
      <alignment horizontal="center" vertical="center" wrapText="1"/>
    </xf>
    <xf numFmtId="0" fontId="8" fillId="8" borderId="29" xfId="0" applyFont="1" applyFill="1" applyBorder="1" applyAlignment="1" applyProtection="1">
      <alignment horizontal="center" vertical="center" wrapText="1"/>
    </xf>
    <xf numFmtId="0" fontId="8" fillId="0" borderId="53" xfId="0" applyFont="1" applyBorder="1" applyAlignment="1" applyProtection="1">
      <alignment horizontal="center" vertical="center" wrapText="1"/>
    </xf>
    <xf numFmtId="3" fontId="8" fillId="0" borderId="53" xfId="0" applyNumberFormat="1" applyFont="1" applyBorder="1" applyAlignment="1" applyProtection="1">
      <alignment horizontal="center" vertical="center" wrapText="1"/>
    </xf>
    <xf numFmtId="0" fontId="8" fillId="8" borderId="43" xfId="0" applyFont="1" applyFill="1" applyBorder="1" applyAlignment="1" applyProtection="1">
      <alignment horizontal="center" vertical="center" wrapText="1"/>
    </xf>
    <xf numFmtId="0" fontId="8" fillId="8" borderId="44" xfId="0" applyFont="1" applyFill="1" applyBorder="1" applyAlignment="1" applyProtection="1">
      <alignment horizontal="center" vertical="center" wrapText="1"/>
    </xf>
    <xf numFmtId="0" fontId="8" fillId="8" borderId="17" xfId="0" applyFont="1" applyFill="1" applyBorder="1" applyAlignment="1" applyProtection="1">
      <alignment horizontal="center" vertical="center" wrapText="1"/>
    </xf>
    <xf numFmtId="0" fontId="8" fillId="8" borderId="41" xfId="0" applyFont="1" applyFill="1" applyBorder="1" applyAlignment="1" applyProtection="1">
      <alignment horizontal="center" vertical="center" wrapText="1"/>
    </xf>
    <xf numFmtId="3" fontId="8" fillId="8" borderId="46" xfId="0" applyNumberFormat="1" applyFont="1" applyFill="1" applyBorder="1" applyAlignment="1" applyProtection="1">
      <alignment horizontal="center" vertical="center" wrapText="1"/>
    </xf>
    <xf numFmtId="3" fontId="8" fillId="8" borderId="47" xfId="0" applyNumberFormat="1" applyFont="1" applyFill="1" applyBorder="1" applyAlignment="1" applyProtection="1">
      <alignment horizontal="center" vertical="center" wrapText="1"/>
    </xf>
    <xf numFmtId="0" fontId="8" fillId="8" borderId="16" xfId="0" applyFont="1" applyFill="1" applyBorder="1" applyAlignment="1" applyProtection="1">
      <alignment horizontal="center" vertical="center" wrapText="1"/>
    </xf>
  </cellXfs>
  <cellStyles count="4">
    <cellStyle name="Milliers" xfId="2" builtinId="3"/>
    <cellStyle name="Monétaire" xfId="3" builtinId="4"/>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666750</xdr:colOff>
      <xdr:row>1</xdr:row>
      <xdr:rowOff>19050</xdr:rowOff>
    </xdr:from>
    <xdr:to>
      <xdr:col>12</xdr:col>
      <xdr:colOff>295298</xdr:colOff>
      <xdr:row>10</xdr:row>
      <xdr:rowOff>139605</xdr:rowOff>
    </xdr:to>
    <xdr:pic>
      <xdr:nvPicPr>
        <xdr:cNvPr id="4" name="Image 3"/>
        <xdr:cNvPicPr>
          <a:picLocks noChangeAspect="1"/>
        </xdr:cNvPicPr>
      </xdr:nvPicPr>
      <xdr:blipFill>
        <a:blip xmlns:r="http://schemas.openxmlformats.org/officeDocument/2006/relationships" r:embed="rId1"/>
        <a:stretch>
          <a:fillRect/>
        </a:stretch>
      </xdr:blipFill>
      <xdr:spPr>
        <a:xfrm>
          <a:off x="5238750" y="209550"/>
          <a:ext cx="4657748" cy="1835055"/>
        </a:xfrm>
        <a:prstGeom prst="rect">
          <a:avLst/>
        </a:prstGeom>
      </xdr:spPr>
    </xdr:pic>
    <xdr:clientData/>
  </xdr:twoCellAnchor>
  <xdr:twoCellAnchor editAs="oneCell">
    <xdr:from>
      <xdr:col>1</xdr:col>
      <xdr:colOff>28575</xdr:colOff>
      <xdr:row>1</xdr:row>
      <xdr:rowOff>47624</xdr:rowOff>
    </xdr:from>
    <xdr:to>
      <xdr:col>2</xdr:col>
      <xdr:colOff>428625</xdr:colOff>
      <xdr:row>8</xdr:row>
      <xdr:rowOff>76199</xdr:rowOff>
    </xdr:to>
    <xdr:pic>
      <xdr:nvPicPr>
        <xdr:cNvPr id="5" name="Shape 25" descr="C:\Users\bellegab49r\AppData\Local\Microsoft\Windows\INetCache\Content.Word\_CA_Pays_Loire_RVB.JPG"/>
        <xdr:cNvPicPr/>
      </xdr:nvPicPr>
      <xdr:blipFill rotWithShape="1">
        <a:blip xmlns:r="http://schemas.openxmlformats.org/officeDocument/2006/relationships" r:embed="rId2">
          <a:alphaModFix/>
        </a:blip>
        <a:srcRect/>
        <a:stretch/>
      </xdr:blipFill>
      <xdr:spPr>
        <a:xfrm>
          <a:off x="1552575" y="238124"/>
          <a:ext cx="1238250" cy="1362075"/>
        </a:xfrm>
        <a:prstGeom prst="rect">
          <a:avLst/>
        </a:prstGeom>
        <a:noFill/>
        <a:ln>
          <a:noFill/>
        </a:ln>
      </xdr:spPr>
    </xdr:pic>
    <xdr:clientData/>
  </xdr:twoCellAnchor>
  <xdr:twoCellAnchor editAs="oneCell">
    <xdr:from>
      <xdr:col>3</xdr:col>
      <xdr:colOff>0</xdr:colOff>
      <xdr:row>0</xdr:row>
      <xdr:rowOff>180974</xdr:rowOff>
    </xdr:from>
    <xdr:to>
      <xdr:col>4</xdr:col>
      <xdr:colOff>800100</xdr:colOff>
      <xdr:row>5</xdr:row>
      <xdr:rowOff>57149</xdr:rowOff>
    </xdr:to>
    <xdr:pic>
      <xdr:nvPicPr>
        <xdr:cNvPr id="6" name="Shape 22" descr="C:\Users\bellegab49r\AppData\Local\Microsoft\Windows\INetCache\Content.Word\Logo Carbocage base2.png"/>
        <xdr:cNvPicPr/>
      </xdr:nvPicPr>
      <xdr:blipFill rotWithShape="1">
        <a:blip xmlns:r="http://schemas.openxmlformats.org/officeDocument/2006/relationships" r:embed="rId3">
          <a:alphaModFix/>
        </a:blip>
        <a:srcRect/>
        <a:stretch/>
      </xdr:blipFill>
      <xdr:spPr>
        <a:xfrm>
          <a:off x="2438400" y="180974"/>
          <a:ext cx="1638300" cy="82867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M33"/>
  <sheetViews>
    <sheetView tabSelected="1" topLeftCell="A10" workbookViewId="0">
      <selection activeCell="B20" sqref="B20:M27"/>
    </sheetView>
  </sheetViews>
  <sheetFormatPr baseColWidth="10" defaultRowHeight="15" x14ac:dyDescent="0.25"/>
  <cols>
    <col min="1" max="1" width="11.42578125" style="163"/>
    <col min="2" max="13" width="12.5703125" style="163" customWidth="1"/>
    <col min="14" max="16384" width="11.42578125" style="163"/>
  </cols>
  <sheetData>
    <row r="14" spans="2:13" x14ac:dyDescent="0.25">
      <c r="B14" s="258" t="s">
        <v>128</v>
      </c>
      <c r="C14" s="258"/>
      <c r="D14" s="258"/>
      <c r="E14" s="258"/>
      <c r="F14" s="258"/>
      <c r="G14" s="258"/>
      <c r="H14" s="258"/>
      <c r="I14" s="258"/>
      <c r="J14" s="258"/>
      <c r="K14" s="258"/>
      <c r="L14" s="258"/>
      <c r="M14" s="258"/>
    </row>
    <row r="15" spans="2:13" x14ac:dyDescent="0.25">
      <c r="B15" s="258"/>
      <c r="C15" s="258"/>
      <c r="D15" s="258"/>
      <c r="E15" s="258"/>
      <c r="F15" s="258"/>
      <c r="G15" s="258"/>
      <c r="H15" s="258"/>
      <c r="I15" s="258"/>
      <c r="J15" s="258"/>
      <c r="K15" s="258"/>
      <c r="L15" s="258"/>
      <c r="M15" s="258"/>
    </row>
    <row r="16" spans="2:13" x14ac:dyDescent="0.25">
      <c r="B16" s="258"/>
      <c r="C16" s="258"/>
      <c r="D16" s="258"/>
      <c r="E16" s="258"/>
      <c r="F16" s="258"/>
      <c r="G16" s="258"/>
      <c r="H16" s="258"/>
      <c r="I16" s="258"/>
      <c r="J16" s="258"/>
      <c r="K16" s="258"/>
      <c r="L16" s="258"/>
      <c r="M16" s="258"/>
    </row>
    <row r="17" spans="2:13" x14ac:dyDescent="0.25">
      <c r="B17" s="258"/>
      <c r="C17" s="258"/>
      <c r="D17" s="258"/>
      <c r="E17" s="258"/>
      <c r="F17" s="258"/>
      <c r="G17" s="258"/>
      <c r="H17" s="258"/>
      <c r="I17" s="258"/>
      <c r="J17" s="258"/>
      <c r="K17" s="258"/>
      <c r="L17" s="258"/>
      <c r="M17" s="258"/>
    </row>
    <row r="18" spans="2:13" x14ac:dyDescent="0.25">
      <c r="B18" s="258"/>
      <c r="C18" s="258"/>
      <c r="D18" s="258"/>
      <c r="E18" s="258"/>
      <c r="F18" s="258"/>
      <c r="G18" s="258"/>
      <c r="H18" s="258"/>
      <c r="I18" s="258"/>
      <c r="J18" s="258"/>
      <c r="K18" s="258"/>
      <c r="L18" s="258"/>
      <c r="M18" s="258"/>
    </row>
    <row r="20" spans="2:13" ht="15" customHeight="1" x14ac:dyDescent="0.25">
      <c r="B20" s="258" t="s">
        <v>169</v>
      </c>
      <c r="C20" s="258"/>
      <c r="D20" s="258"/>
      <c r="E20" s="258"/>
      <c r="F20" s="258"/>
      <c r="G20" s="258"/>
      <c r="H20" s="258"/>
      <c r="I20" s="258"/>
      <c r="J20" s="258"/>
      <c r="K20" s="258"/>
      <c r="L20" s="258"/>
      <c r="M20" s="258"/>
    </row>
    <row r="21" spans="2:13" ht="15" customHeight="1" x14ac:dyDescent="0.25">
      <c r="B21" s="258"/>
      <c r="C21" s="258"/>
      <c r="D21" s="258"/>
      <c r="E21" s="258"/>
      <c r="F21" s="258"/>
      <c r="G21" s="258"/>
      <c r="H21" s="258"/>
      <c r="I21" s="258"/>
      <c r="J21" s="258"/>
      <c r="K21" s="258"/>
      <c r="L21" s="258"/>
      <c r="M21" s="258"/>
    </row>
    <row r="22" spans="2:13" ht="15" customHeight="1" x14ac:dyDescent="0.25">
      <c r="B22" s="258"/>
      <c r="C22" s="258"/>
      <c r="D22" s="258"/>
      <c r="E22" s="258"/>
      <c r="F22" s="258"/>
      <c r="G22" s="258"/>
      <c r="H22" s="258"/>
      <c r="I22" s="258"/>
      <c r="J22" s="258"/>
      <c r="K22" s="258"/>
      <c r="L22" s="258"/>
      <c r="M22" s="258"/>
    </row>
    <row r="23" spans="2:13" ht="15" customHeight="1" x14ac:dyDescent="0.25">
      <c r="B23" s="258"/>
      <c r="C23" s="258"/>
      <c r="D23" s="258"/>
      <c r="E23" s="258"/>
      <c r="F23" s="258"/>
      <c r="G23" s="258"/>
      <c r="H23" s="258"/>
      <c r="I23" s="258"/>
      <c r="J23" s="258"/>
      <c r="K23" s="258"/>
      <c r="L23" s="258"/>
      <c r="M23" s="258"/>
    </row>
    <row r="24" spans="2:13" ht="15" customHeight="1" x14ac:dyDescent="0.25">
      <c r="B24" s="258"/>
      <c r="C24" s="258"/>
      <c r="D24" s="258"/>
      <c r="E24" s="258"/>
      <c r="F24" s="258"/>
      <c r="G24" s="258"/>
      <c r="H24" s="258"/>
      <c r="I24" s="258"/>
      <c r="J24" s="258"/>
      <c r="K24" s="258"/>
      <c r="L24" s="258"/>
      <c r="M24" s="258"/>
    </row>
    <row r="25" spans="2:13" ht="15" customHeight="1" x14ac:dyDescent="0.25">
      <c r="B25" s="258"/>
      <c r="C25" s="258"/>
      <c r="D25" s="258"/>
      <c r="E25" s="258"/>
      <c r="F25" s="258"/>
      <c r="G25" s="258"/>
      <c r="H25" s="258"/>
      <c r="I25" s="258"/>
      <c r="J25" s="258"/>
      <c r="K25" s="258"/>
      <c r="L25" s="258"/>
      <c r="M25" s="258"/>
    </row>
    <row r="26" spans="2:13" ht="15" customHeight="1" x14ac:dyDescent="0.25">
      <c r="B26" s="258"/>
      <c r="C26" s="258"/>
      <c r="D26" s="258"/>
      <c r="E26" s="258"/>
      <c r="F26" s="258"/>
      <c r="G26" s="258"/>
      <c r="H26" s="258"/>
      <c r="I26" s="258"/>
      <c r="J26" s="258"/>
      <c r="K26" s="258"/>
      <c r="L26" s="258"/>
      <c r="M26" s="258"/>
    </row>
    <row r="27" spans="2:13" ht="15" customHeight="1" x14ac:dyDescent="0.25">
      <c r="B27" s="258"/>
      <c r="C27" s="258"/>
      <c r="D27" s="258"/>
      <c r="E27" s="258"/>
      <c r="F27" s="258"/>
      <c r="G27" s="258"/>
      <c r="H27" s="258"/>
      <c r="I27" s="258"/>
      <c r="J27" s="258"/>
      <c r="K27" s="258"/>
      <c r="L27" s="258"/>
      <c r="M27" s="258"/>
    </row>
    <row r="28" spans="2:13" ht="15" customHeight="1" x14ac:dyDescent="0.25"/>
    <row r="29" spans="2:13" ht="15" customHeight="1" x14ac:dyDescent="0.25"/>
    <row r="30" spans="2:13" ht="15" customHeight="1" x14ac:dyDescent="0.25"/>
    <row r="31" spans="2:13" ht="15" customHeight="1" x14ac:dyDescent="0.25"/>
    <row r="32" spans="2:13" ht="15" customHeight="1" x14ac:dyDescent="0.25"/>
    <row r="33" ht="15" customHeight="1" x14ac:dyDescent="0.25"/>
  </sheetData>
  <sheetProtection algorithmName="SHA-512" hashValue="+V6BvTxsPLfVrVz6TmQWnlzWG5Wwx2J3OsvSUl7YV78SV2GY34rBVCIKQRzktkpceM8I3xG+sf0Ta48AdnDXKA==" saltValue="npV8lbgXamLAwKt4+aLE/Q==" spinCount="100000" sheet="1" objects="1" scenarios="1"/>
  <mergeCells count="2">
    <mergeCell ref="B14:M18"/>
    <mergeCell ref="B20:M2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zoomScale="80" zoomScaleNormal="80" workbookViewId="0">
      <selection activeCell="K8" sqref="K8"/>
    </sheetView>
  </sheetViews>
  <sheetFormatPr baseColWidth="10" defaultRowHeight="15" x14ac:dyDescent="0.25"/>
  <cols>
    <col min="1" max="1" width="16.5703125" style="296" customWidth="1"/>
    <col min="2" max="2" width="13.140625" style="296" customWidth="1"/>
    <col min="3" max="3" width="9.5703125" style="296" customWidth="1"/>
    <col min="4" max="4" width="10.5703125" style="296" customWidth="1"/>
    <col min="5" max="5" width="11.85546875" style="296" customWidth="1"/>
    <col min="6" max="6" width="10.28515625" style="296" customWidth="1"/>
    <col min="7" max="7" width="8.7109375" style="296" customWidth="1"/>
    <col min="8" max="8" width="5.5703125" style="296" customWidth="1"/>
    <col min="9" max="9" width="12.85546875" style="296" customWidth="1"/>
    <col min="10" max="10" width="17.85546875" style="296" customWidth="1"/>
    <col min="11" max="12" width="21.28515625" style="296" customWidth="1"/>
    <col min="13" max="13" width="23.42578125" style="296" customWidth="1"/>
    <col min="14" max="16384" width="11.42578125" style="296"/>
  </cols>
  <sheetData>
    <row r="1" spans="1:13" ht="27" customHeight="1" x14ac:dyDescent="0.25">
      <c r="A1" s="301" t="s">
        <v>26</v>
      </c>
      <c r="B1" s="301"/>
      <c r="C1" s="301"/>
      <c r="D1" s="301"/>
      <c r="E1" s="301"/>
      <c r="F1" s="261" t="s">
        <v>164</v>
      </c>
      <c r="G1" s="261"/>
      <c r="H1" s="261"/>
      <c r="I1" s="261"/>
      <c r="J1" s="261"/>
    </row>
    <row r="2" spans="1:13" s="302" customFormat="1" ht="28.9" customHeight="1" thickBot="1" x14ac:dyDescent="0.35">
      <c r="M2" s="303" t="s">
        <v>167</v>
      </c>
    </row>
    <row r="3" spans="1:13" s="316" customFormat="1" ht="28.5" customHeight="1" thickBot="1" x14ac:dyDescent="0.3">
      <c r="A3" s="304" t="s">
        <v>27</v>
      </c>
      <c r="B3" s="305" t="s">
        <v>64</v>
      </c>
      <c r="C3" s="306"/>
      <c r="D3" s="307" t="s">
        <v>66</v>
      </c>
      <c r="E3" s="308"/>
      <c r="F3" s="308"/>
      <c r="G3" s="309"/>
      <c r="H3" s="310" t="s">
        <v>127</v>
      </c>
      <c r="I3" s="311"/>
      <c r="J3" s="312" t="s">
        <v>67</v>
      </c>
      <c r="K3" s="313" t="s">
        <v>121</v>
      </c>
      <c r="L3" s="314"/>
      <c r="M3" s="315"/>
    </row>
    <row r="4" spans="1:13" s="302" customFormat="1" ht="18.75" customHeight="1" thickBot="1" x14ac:dyDescent="0.3">
      <c r="A4" s="317" t="s">
        <v>28</v>
      </c>
      <c r="B4" s="318" t="s">
        <v>54</v>
      </c>
      <c r="C4" s="318" t="s">
        <v>105</v>
      </c>
      <c r="D4" s="319" t="s">
        <v>29</v>
      </c>
      <c r="E4" s="320"/>
      <c r="F4" s="321"/>
      <c r="G4" s="322" t="s">
        <v>106</v>
      </c>
      <c r="H4" s="323"/>
      <c r="I4" s="324"/>
      <c r="J4" s="325"/>
      <c r="K4" s="326" t="s">
        <v>122</v>
      </c>
      <c r="L4" s="326" t="s">
        <v>123</v>
      </c>
      <c r="M4" s="327" t="s">
        <v>124</v>
      </c>
    </row>
    <row r="5" spans="1:13" s="302" customFormat="1" ht="33.75" customHeight="1" thickBot="1" x14ac:dyDescent="0.3">
      <c r="A5" s="328" t="s">
        <v>36</v>
      </c>
      <c r="B5" s="329" t="s">
        <v>55</v>
      </c>
      <c r="C5" s="329" t="s">
        <v>63</v>
      </c>
      <c r="D5" s="330" t="s">
        <v>112</v>
      </c>
      <c r="E5" s="331" t="s">
        <v>37</v>
      </c>
      <c r="F5" s="332" t="s">
        <v>113</v>
      </c>
      <c r="G5" s="317" t="s">
        <v>63</v>
      </c>
      <c r="H5" s="333" t="s">
        <v>79</v>
      </c>
      <c r="I5" s="334" t="s">
        <v>80</v>
      </c>
      <c r="J5" s="335" t="s">
        <v>68</v>
      </c>
      <c r="K5" s="336" t="s">
        <v>56</v>
      </c>
      <c r="L5" s="336" t="s">
        <v>56</v>
      </c>
      <c r="M5" s="337" t="s">
        <v>56</v>
      </c>
    </row>
    <row r="6" spans="1:13" ht="27.75" customHeight="1" x14ac:dyDescent="0.25">
      <c r="A6" s="396"/>
      <c r="B6" s="397"/>
      <c r="C6" s="398"/>
      <c r="D6" s="134"/>
      <c r="E6" s="414"/>
      <c r="F6" s="415"/>
      <c r="G6" s="338">
        <f>IF(SUM(D$34:F$34)=0,0,SUM(D6:F6)/SUM(D$34:F$34))</f>
        <v>0</v>
      </c>
      <c r="H6" s="339" t="s">
        <v>74</v>
      </c>
      <c r="I6" s="340" t="s">
        <v>81</v>
      </c>
      <c r="J6" s="341" t="s">
        <v>1</v>
      </c>
      <c r="K6" s="342">
        <f>'Calcul Carbone'!K6</f>
        <v>0</v>
      </c>
      <c r="L6" s="342">
        <f>'Calcul Carbone'!L6</f>
        <v>0</v>
      </c>
      <c r="M6" s="343">
        <f>'Calcul Carbone'!M6</f>
        <v>0</v>
      </c>
    </row>
    <row r="7" spans="1:13" ht="27.75" customHeight="1" x14ac:dyDescent="0.25">
      <c r="A7" s="399" t="s">
        <v>100</v>
      </c>
      <c r="B7" s="400">
        <f>SUM(D6:F9)</f>
        <v>0</v>
      </c>
      <c r="C7" s="401">
        <f>IF(B$34=0,0,B7/B$34)</f>
        <v>0</v>
      </c>
      <c r="D7" s="135"/>
      <c r="E7" s="416"/>
      <c r="F7" s="417"/>
      <c r="G7" s="344">
        <f t="shared" ref="G7:G32" si="0">IF(SUM(D$34:F$34)=0,0,SUM(D7:F7)/SUM(D$34:F$34))</f>
        <v>0</v>
      </c>
      <c r="H7" s="345" t="s">
        <v>75</v>
      </c>
      <c r="I7" s="346" t="s">
        <v>81</v>
      </c>
      <c r="J7" s="347" t="s">
        <v>0</v>
      </c>
      <c r="K7" s="348">
        <f>'Calcul Carbone'!K7</f>
        <v>0</v>
      </c>
      <c r="L7" s="348">
        <f>'Calcul Carbone'!L7</f>
        <v>0</v>
      </c>
      <c r="M7" s="349">
        <f>'Calcul Carbone'!M7</f>
        <v>0</v>
      </c>
    </row>
    <row r="8" spans="1:13" ht="27.75" customHeight="1" x14ac:dyDescent="0.25">
      <c r="A8" s="399"/>
      <c r="B8" s="402"/>
      <c r="C8" s="403"/>
      <c r="D8" s="135"/>
      <c r="E8" s="416"/>
      <c r="F8" s="417"/>
      <c r="G8" s="344">
        <f t="shared" si="0"/>
        <v>0</v>
      </c>
      <c r="H8" s="345" t="s">
        <v>76</v>
      </c>
      <c r="I8" s="346" t="s">
        <v>81</v>
      </c>
      <c r="J8" s="347" t="s">
        <v>35</v>
      </c>
      <c r="K8" s="348">
        <f>'Calcul Carbone'!K8</f>
        <v>0</v>
      </c>
      <c r="L8" s="348">
        <f>'Calcul Carbone'!L8</f>
        <v>0</v>
      </c>
      <c r="M8" s="349">
        <f>'Calcul Carbone'!M8</f>
        <v>0</v>
      </c>
    </row>
    <row r="9" spans="1:13" ht="27.75" customHeight="1" thickBot="1" x14ac:dyDescent="0.3">
      <c r="A9" s="404"/>
      <c r="B9" s="405"/>
      <c r="C9" s="406"/>
      <c r="D9" s="136">
        <v>0</v>
      </c>
      <c r="E9" s="418"/>
      <c r="F9" s="419"/>
      <c r="G9" s="350">
        <f t="shared" si="0"/>
        <v>0</v>
      </c>
      <c r="H9" s="351" t="s">
        <v>77</v>
      </c>
      <c r="I9" s="352" t="s">
        <v>81</v>
      </c>
      <c r="J9" s="353" t="s">
        <v>125</v>
      </c>
      <c r="K9" s="354">
        <f>'Calcul Carbone'!K9</f>
        <v>0</v>
      </c>
      <c r="L9" s="354">
        <f>'Calcul Carbone'!L9</f>
        <v>0</v>
      </c>
      <c r="M9" s="355">
        <f>'Calcul Carbone'!M9</f>
        <v>0</v>
      </c>
    </row>
    <row r="10" spans="1:13" ht="27.75" customHeight="1" x14ac:dyDescent="0.25">
      <c r="A10" s="400" t="s">
        <v>30</v>
      </c>
      <c r="B10" s="397"/>
      <c r="C10" s="398"/>
      <c r="D10" s="134">
        <v>0</v>
      </c>
      <c r="E10" s="137">
        <v>0</v>
      </c>
      <c r="F10" s="138">
        <v>0</v>
      </c>
      <c r="G10" s="356">
        <f t="shared" si="0"/>
        <v>0</v>
      </c>
      <c r="H10" s="357" t="s">
        <v>13</v>
      </c>
      <c r="I10" s="340" t="s">
        <v>17</v>
      </c>
      <c r="J10" s="341" t="s">
        <v>11</v>
      </c>
      <c r="K10" s="342">
        <f>'Calcul Carbone'!K10</f>
        <v>0</v>
      </c>
      <c r="L10" s="342">
        <f>'Calcul Carbone'!L10</f>
        <v>0</v>
      </c>
      <c r="M10" s="343">
        <f>'Calcul Carbone'!M10</f>
        <v>0</v>
      </c>
    </row>
    <row r="11" spans="1:13" ht="27.75" customHeight="1" x14ac:dyDescent="0.25">
      <c r="A11" s="400" t="s">
        <v>11</v>
      </c>
      <c r="B11" s="400">
        <f>SUM(D10:F13)</f>
        <v>0</v>
      </c>
      <c r="C11" s="401">
        <f>IF(B$34=0,0,B11/B$34)</f>
        <v>0</v>
      </c>
      <c r="D11" s="135">
        <v>0</v>
      </c>
      <c r="E11" s="139">
        <v>0</v>
      </c>
      <c r="F11" s="140">
        <v>0</v>
      </c>
      <c r="G11" s="344">
        <f t="shared" si="0"/>
        <v>0</v>
      </c>
      <c r="H11" s="357" t="s">
        <v>69</v>
      </c>
      <c r="I11" s="346" t="s">
        <v>78</v>
      </c>
      <c r="J11" s="358" t="s">
        <v>0</v>
      </c>
      <c r="K11" s="348">
        <f>'Calcul Carbone'!K11</f>
        <v>0</v>
      </c>
      <c r="L11" s="348">
        <f>'Calcul Carbone'!L11</f>
        <v>0</v>
      </c>
      <c r="M11" s="349">
        <f>'Calcul Carbone'!M11</f>
        <v>0</v>
      </c>
    </row>
    <row r="12" spans="1:13" ht="27.75" customHeight="1" x14ac:dyDescent="0.25">
      <c r="A12" s="400"/>
      <c r="B12" s="402"/>
      <c r="C12" s="403"/>
      <c r="D12" s="135"/>
      <c r="E12" s="139">
        <v>0</v>
      </c>
      <c r="F12" s="140">
        <v>0</v>
      </c>
      <c r="G12" s="344">
        <f t="shared" si="0"/>
        <v>0</v>
      </c>
      <c r="H12" s="345" t="s">
        <v>70</v>
      </c>
      <c r="I12" s="346" t="s">
        <v>78</v>
      </c>
      <c r="J12" s="347" t="s">
        <v>35</v>
      </c>
      <c r="K12" s="348">
        <f>'Calcul Carbone'!K12</f>
        <v>0</v>
      </c>
      <c r="L12" s="348">
        <f>'Calcul Carbone'!L12</f>
        <v>0</v>
      </c>
      <c r="M12" s="349">
        <f>'Calcul Carbone'!M12</f>
        <v>0</v>
      </c>
    </row>
    <row r="13" spans="1:13" ht="27.6" customHeight="1" thickBot="1" x14ac:dyDescent="0.3">
      <c r="A13" s="407"/>
      <c r="B13" s="405"/>
      <c r="C13" s="406"/>
      <c r="D13" s="141">
        <v>0</v>
      </c>
      <c r="E13" s="142">
        <v>0</v>
      </c>
      <c r="F13" s="143">
        <v>0</v>
      </c>
      <c r="G13" s="350">
        <f t="shared" si="0"/>
        <v>0</v>
      </c>
      <c r="H13" s="351" t="s">
        <v>14</v>
      </c>
      <c r="I13" s="359" t="s">
        <v>78</v>
      </c>
      <c r="J13" s="353" t="s">
        <v>125</v>
      </c>
      <c r="K13" s="354">
        <f>'Calcul Carbone'!K13</f>
        <v>0</v>
      </c>
      <c r="L13" s="354">
        <f>'Calcul Carbone'!L13</f>
        <v>0</v>
      </c>
      <c r="M13" s="355">
        <f>'Calcul Carbone'!M13</f>
        <v>0</v>
      </c>
    </row>
    <row r="14" spans="1:13" ht="27.75" customHeight="1" x14ac:dyDescent="0.25">
      <c r="A14" s="400" t="s">
        <v>31</v>
      </c>
      <c r="B14" s="402"/>
      <c r="C14" s="398"/>
      <c r="D14" s="134">
        <v>0</v>
      </c>
      <c r="E14" s="137">
        <v>0</v>
      </c>
      <c r="F14" s="138">
        <v>0</v>
      </c>
      <c r="G14" s="356">
        <f t="shared" si="0"/>
        <v>0</v>
      </c>
      <c r="H14" s="357" t="s">
        <v>16</v>
      </c>
      <c r="I14" s="360" t="s">
        <v>17</v>
      </c>
      <c r="J14" s="341" t="s">
        <v>15</v>
      </c>
      <c r="K14" s="342">
        <f>'Calcul Carbone'!K14</f>
        <v>0</v>
      </c>
      <c r="L14" s="342">
        <f>'Calcul Carbone'!L14</f>
        <v>0</v>
      </c>
      <c r="M14" s="343">
        <f>'Calcul Carbone'!M14</f>
        <v>0</v>
      </c>
    </row>
    <row r="15" spans="1:13" ht="27.75" customHeight="1" x14ac:dyDescent="0.25">
      <c r="A15" s="400" t="s">
        <v>15</v>
      </c>
      <c r="B15" s="400">
        <f>SUM(D14:F17)</f>
        <v>0</v>
      </c>
      <c r="C15" s="401">
        <f>IF(B$34=0,0,B15/B$34)</f>
        <v>0</v>
      </c>
      <c r="D15" s="420"/>
      <c r="E15" s="416"/>
      <c r="F15" s="417"/>
      <c r="G15" s="344">
        <f t="shared" si="0"/>
        <v>0</v>
      </c>
      <c r="H15" s="345" t="s">
        <v>71</v>
      </c>
      <c r="I15" s="346" t="s">
        <v>78</v>
      </c>
      <c r="J15" s="358" t="s">
        <v>0</v>
      </c>
      <c r="K15" s="348">
        <f>'Calcul Carbone'!K15</f>
        <v>0</v>
      </c>
      <c r="L15" s="348">
        <f>'Calcul Carbone'!L15</f>
        <v>0</v>
      </c>
      <c r="M15" s="349">
        <f>'Calcul Carbone'!M15</f>
        <v>0</v>
      </c>
    </row>
    <row r="16" spans="1:13" ht="27.75" customHeight="1" x14ac:dyDescent="0.25">
      <c r="A16" s="400" t="s">
        <v>101</v>
      </c>
      <c r="B16" s="402"/>
      <c r="C16" s="403"/>
      <c r="D16" s="135">
        <v>0</v>
      </c>
      <c r="E16" s="139">
        <v>0</v>
      </c>
      <c r="F16" s="140">
        <v>0</v>
      </c>
      <c r="G16" s="344">
        <f t="shared" si="0"/>
        <v>0</v>
      </c>
      <c r="H16" s="345" t="s">
        <v>72</v>
      </c>
      <c r="I16" s="346" t="s">
        <v>78</v>
      </c>
      <c r="J16" s="347" t="s">
        <v>35</v>
      </c>
      <c r="K16" s="348">
        <f>'Calcul Carbone'!K16</f>
        <v>0</v>
      </c>
      <c r="L16" s="348">
        <f>'Calcul Carbone'!L16</f>
        <v>0</v>
      </c>
      <c r="M16" s="349">
        <f>'Calcul Carbone'!M16</f>
        <v>0</v>
      </c>
    </row>
    <row r="17" spans="1:13" ht="27" customHeight="1" thickBot="1" x14ac:dyDescent="0.3">
      <c r="A17" s="408"/>
      <c r="B17" s="409"/>
      <c r="C17" s="403"/>
      <c r="D17" s="135">
        <v>0</v>
      </c>
      <c r="E17" s="139">
        <v>0</v>
      </c>
      <c r="F17" s="140">
        <v>0</v>
      </c>
      <c r="G17" s="361">
        <f t="shared" si="0"/>
        <v>0</v>
      </c>
      <c r="H17" s="362" t="s">
        <v>18</v>
      </c>
      <c r="I17" s="363" t="s">
        <v>78</v>
      </c>
      <c r="J17" s="353" t="s">
        <v>125</v>
      </c>
      <c r="K17" s="354">
        <f>'Calcul Carbone'!K17</f>
        <v>0</v>
      </c>
      <c r="L17" s="354">
        <f>'Calcul Carbone'!L17</f>
        <v>0</v>
      </c>
      <c r="M17" s="355">
        <f>'Calcul Carbone'!M17</f>
        <v>0</v>
      </c>
    </row>
    <row r="18" spans="1:13" ht="27.75" customHeight="1" x14ac:dyDescent="0.25">
      <c r="A18" s="410" t="s">
        <v>31</v>
      </c>
      <c r="B18" s="402"/>
      <c r="C18" s="398"/>
      <c r="D18" s="134">
        <v>0</v>
      </c>
      <c r="E18" s="137">
        <v>0</v>
      </c>
      <c r="F18" s="138">
        <v>0</v>
      </c>
      <c r="G18" s="338">
        <f t="shared" si="0"/>
        <v>0</v>
      </c>
      <c r="H18" s="339" t="s">
        <v>16</v>
      </c>
      <c r="I18" s="360" t="s">
        <v>17</v>
      </c>
      <c r="J18" s="341" t="s">
        <v>15</v>
      </c>
      <c r="K18" s="342">
        <f>'Calcul Carbone'!K18</f>
        <v>0</v>
      </c>
      <c r="L18" s="342">
        <f>'Calcul Carbone'!L18</f>
        <v>0</v>
      </c>
      <c r="M18" s="343">
        <f>'Calcul Carbone'!M18</f>
        <v>0</v>
      </c>
    </row>
    <row r="19" spans="1:13" ht="27.75" customHeight="1" x14ac:dyDescent="0.25">
      <c r="A19" s="400" t="s">
        <v>15</v>
      </c>
      <c r="B19" s="400">
        <f>SUM(D18:F21)</f>
        <v>0</v>
      </c>
      <c r="C19" s="401">
        <f>IF(B$34=0,0,B19/B$34)</f>
        <v>0</v>
      </c>
      <c r="D19" s="420"/>
      <c r="E19" s="416"/>
      <c r="F19" s="417"/>
      <c r="G19" s="344">
        <f t="shared" si="0"/>
        <v>0</v>
      </c>
      <c r="H19" s="345" t="s">
        <v>71</v>
      </c>
      <c r="I19" s="346" t="s">
        <v>78</v>
      </c>
      <c r="J19" s="358" t="s">
        <v>0</v>
      </c>
      <c r="K19" s="348">
        <f>'Calcul Carbone'!K19</f>
        <v>0</v>
      </c>
      <c r="L19" s="348">
        <f>'Calcul Carbone'!L19</f>
        <v>0</v>
      </c>
      <c r="M19" s="349">
        <f>'Calcul Carbone'!M19</f>
        <v>0</v>
      </c>
    </row>
    <row r="20" spans="1:13" ht="27.75" customHeight="1" x14ac:dyDescent="0.25">
      <c r="A20" s="400" t="s">
        <v>103</v>
      </c>
      <c r="B20" s="402"/>
      <c r="C20" s="403"/>
      <c r="D20" s="135">
        <v>0</v>
      </c>
      <c r="E20" s="139">
        <v>0</v>
      </c>
      <c r="F20" s="140">
        <v>0</v>
      </c>
      <c r="G20" s="344">
        <f t="shared" si="0"/>
        <v>0</v>
      </c>
      <c r="H20" s="345" t="s">
        <v>72</v>
      </c>
      <c r="I20" s="346" t="s">
        <v>78</v>
      </c>
      <c r="J20" s="347" t="s">
        <v>35</v>
      </c>
      <c r="K20" s="348">
        <f>'Calcul Carbone'!K20</f>
        <v>0</v>
      </c>
      <c r="L20" s="348">
        <f>'Calcul Carbone'!L20</f>
        <v>0</v>
      </c>
      <c r="M20" s="349">
        <f>'Calcul Carbone'!M20</f>
        <v>0</v>
      </c>
    </row>
    <row r="21" spans="1:13" ht="27" customHeight="1" thickBot="1" x14ac:dyDescent="0.3">
      <c r="A21" s="407"/>
      <c r="B21" s="411"/>
      <c r="C21" s="406"/>
      <c r="D21" s="141">
        <v>0</v>
      </c>
      <c r="E21" s="142">
        <v>0</v>
      </c>
      <c r="F21" s="143">
        <v>0</v>
      </c>
      <c r="G21" s="350">
        <f t="shared" si="0"/>
        <v>0</v>
      </c>
      <c r="H21" s="351" t="s">
        <v>18</v>
      </c>
      <c r="I21" s="359" t="s">
        <v>78</v>
      </c>
      <c r="J21" s="353" t="s">
        <v>125</v>
      </c>
      <c r="K21" s="354">
        <f>'Calcul Carbone'!K21</f>
        <v>0</v>
      </c>
      <c r="L21" s="354">
        <f>'Calcul Carbone'!L21</f>
        <v>0</v>
      </c>
      <c r="M21" s="355">
        <f>'Calcul Carbone'!M21</f>
        <v>0</v>
      </c>
    </row>
    <row r="22" spans="1:13" ht="27.75" customHeight="1" x14ac:dyDescent="0.25">
      <c r="A22" s="400" t="s">
        <v>31</v>
      </c>
      <c r="B22" s="402"/>
      <c r="C22" s="403"/>
      <c r="D22" s="135">
        <v>0</v>
      </c>
      <c r="E22" s="139">
        <v>0</v>
      </c>
      <c r="F22" s="140">
        <v>0</v>
      </c>
      <c r="G22" s="356">
        <f t="shared" si="0"/>
        <v>0</v>
      </c>
      <c r="H22" s="357" t="s">
        <v>16</v>
      </c>
      <c r="I22" s="340" t="s">
        <v>17</v>
      </c>
      <c r="J22" s="341" t="s">
        <v>15</v>
      </c>
      <c r="K22" s="342">
        <f>'Calcul Carbone'!K22</f>
        <v>0</v>
      </c>
      <c r="L22" s="342">
        <f>'Calcul Carbone'!L22</f>
        <v>0</v>
      </c>
      <c r="M22" s="343">
        <f>'Calcul Carbone'!M22</f>
        <v>0</v>
      </c>
    </row>
    <row r="23" spans="1:13" ht="27.75" customHeight="1" x14ac:dyDescent="0.25">
      <c r="A23" s="400" t="s">
        <v>15</v>
      </c>
      <c r="B23" s="400">
        <f>SUM(D22:F25)</f>
        <v>0</v>
      </c>
      <c r="C23" s="401">
        <f>IF(B$34=0,0,B23/B$34)</f>
        <v>0</v>
      </c>
      <c r="D23" s="135">
        <v>0</v>
      </c>
      <c r="E23" s="139">
        <v>0</v>
      </c>
      <c r="F23" s="140">
        <v>0</v>
      </c>
      <c r="G23" s="344">
        <f t="shared" si="0"/>
        <v>0</v>
      </c>
      <c r="H23" s="345" t="s">
        <v>71</v>
      </c>
      <c r="I23" s="346" t="s">
        <v>78</v>
      </c>
      <c r="J23" s="358" t="s">
        <v>0</v>
      </c>
      <c r="K23" s="348">
        <f>'Calcul Carbone'!K23</f>
        <v>0</v>
      </c>
      <c r="L23" s="348">
        <f>'Calcul Carbone'!L23</f>
        <v>0</v>
      </c>
      <c r="M23" s="349">
        <f>'Calcul Carbone'!M23</f>
        <v>0</v>
      </c>
    </row>
    <row r="24" spans="1:13" ht="27.75" customHeight="1" x14ac:dyDescent="0.25">
      <c r="A24" s="400" t="s">
        <v>102</v>
      </c>
      <c r="B24" s="402"/>
      <c r="C24" s="403"/>
      <c r="D24" s="135">
        <v>0</v>
      </c>
      <c r="E24" s="139">
        <v>0</v>
      </c>
      <c r="F24" s="140">
        <v>0</v>
      </c>
      <c r="G24" s="344">
        <f t="shared" si="0"/>
        <v>0</v>
      </c>
      <c r="H24" s="345" t="s">
        <v>72</v>
      </c>
      <c r="I24" s="346" t="s">
        <v>78</v>
      </c>
      <c r="J24" s="347" t="s">
        <v>35</v>
      </c>
      <c r="K24" s="348">
        <f>'Calcul Carbone'!K24</f>
        <v>0</v>
      </c>
      <c r="L24" s="348">
        <f>'Calcul Carbone'!L24</f>
        <v>0</v>
      </c>
      <c r="M24" s="349">
        <f>'Calcul Carbone'!M24</f>
        <v>0</v>
      </c>
    </row>
    <row r="25" spans="1:13" ht="27" customHeight="1" thickBot="1" x14ac:dyDescent="0.3">
      <c r="A25" s="408"/>
      <c r="B25" s="411"/>
      <c r="C25" s="406"/>
      <c r="D25" s="141">
        <v>0</v>
      </c>
      <c r="E25" s="142">
        <v>0</v>
      </c>
      <c r="F25" s="143">
        <v>0</v>
      </c>
      <c r="G25" s="361">
        <f t="shared" si="0"/>
        <v>0</v>
      </c>
      <c r="H25" s="362" t="s">
        <v>18</v>
      </c>
      <c r="I25" s="359" t="s">
        <v>78</v>
      </c>
      <c r="J25" s="353" t="s">
        <v>125</v>
      </c>
      <c r="K25" s="354">
        <f>'Calcul Carbone'!K25</f>
        <v>0</v>
      </c>
      <c r="L25" s="354">
        <f>'Calcul Carbone'!L25</f>
        <v>0</v>
      </c>
      <c r="M25" s="355">
        <f>'Calcul Carbone'!M25</f>
        <v>0</v>
      </c>
    </row>
    <row r="26" spans="1:13" ht="27.75" customHeight="1" x14ac:dyDescent="0.25">
      <c r="A26" s="410" t="s">
        <v>32</v>
      </c>
      <c r="B26" s="402"/>
      <c r="C26" s="398"/>
      <c r="D26" s="134">
        <v>0</v>
      </c>
      <c r="E26" s="137">
        <v>0</v>
      </c>
      <c r="F26" s="138">
        <v>0</v>
      </c>
      <c r="G26" s="338">
        <f t="shared" si="0"/>
        <v>0</v>
      </c>
      <c r="H26" s="339" t="s">
        <v>19</v>
      </c>
      <c r="I26" s="360" t="s">
        <v>17</v>
      </c>
      <c r="J26" s="341" t="s">
        <v>1</v>
      </c>
      <c r="K26" s="342">
        <f>'Calcul Carbone'!K26</f>
        <v>0</v>
      </c>
      <c r="L26" s="342">
        <f>'Calcul Carbone'!L26</f>
        <v>0</v>
      </c>
      <c r="M26" s="343">
        <f>'Calcul Carbone'!M26</f>
        <v>0</v>
      </c>
    </row>
    <row r="27" spans="1:13" ht="27.75" customHeight="1" x14ac:dyDescent="0.25">
      <c r="A27" s="400" t="s">
        <v>1</v>
      </c>
      <c r="B27" s="400">
        <f>SUM(D26:F28)</f>
        <v>0</v>
      </c>
      <c r="C27" s="401">
        <f>IF(B$34=0,0,B27/B$34)</f>
        <v>0</v>
      </c>
      <c r="D27" s="135">
        <v>0</v>
      </c>
      <c r="E27" s="139">
        <v>0</v>
      </c>
      <c r="F27" s="140">
        <v>0</v>
      </c>
      <c r="G27" s="344">
        <f t="shared" si="0"/>
        <v>0</v>
      </c>
      <c r="H27" s="345" t="s">
        <v>73</v>
      </c>
      <c r="I27" s="363" t="s">
        <v>78</v>
      </c>
      <c r="J27" s="358" t="s">
        <v>0</v>
      </c>
      <c r="K27" s="348">
        <f>'Calcul Carbone'!K27</f>
        <v>0</v>
      </c>
      <c r="L27" s="348">
        <f>'Calcul Carbone'!L27</f>
        <v>0</v>
      </c>
      <c r="M27" s="349">
        <f>'Calcul Carbone'!M27</f>
        <v>0</v>
      </c>
    </row>
    <row r="28" spans="1:13" ht="27" customHeight="1" thickBot="1" x14ac:dyDescent="0.3">
      <c r="A28" s="400"/>
      <c r="B28" s="411"/>
      <c r="C28" s="403"/>
      <c r="D28" s="135">
        <v>0</v>
      </c>
      <c r="E28" s="139">
        <v>0</v>
      </c>
      <c r="F28" s="140">
        <v>0</v>
      </c>
      <c r="G28" s="350">
        <f t="shared" si="0"/>
        <v>0</v>
      </c>
      <c r="H28" s="351" t="s">
        <v>20</v>
      </c>
      <c r="I28" s="359" t="s">
        <v>78</v>
      </c>
      <c r="J28" s="353" t="s">
        <v>125</v>
      </c>
      <c r="K28" s="354">
        <f>'Calcul Carbone'!K28</f>
        <v>0</v>
      </c>
      <c r="L28" s="354">
        <f>'Calcul Carbone'!L28</f>
        <v>0</v>
      </c>
      <c r="M28" s="355">
        <f>'Calcul Carbone'!M28</f>
        <v>0</v>
      </c>
    </row>
    <row r="29" spans="1:13" ht="27" customHeight="1" x14ac:dyDescent="0.25">
      <c r="A29" s="410" t="s">
        <v>33</v>
      </c>
      <c r="B29" s="402"/>
      <c r="C29" s="398"/>
      <c r="D29" s="134">
        <v>0</v>
      </c>
      <c r="E29" s="137">
        <v>0</v>
      </c>
      <c r="F29" s="138">
        <v>0</v>
      </c>
      <c r="G29" s="356">
        <f t="shared" si="0"/>
        <v>0</v>
      </c>
      <c r="H29" s="357" t="s">
        <v>21</v>
      </c>
      <c r="I29" s="340" t="s">
        <v>17</v>
      </c>
      <c r="J29" s="341" t="s">
        <v>0</v>
      </c>
      <c r="K29" s="342">
        <f>'Calcul Carbone'!K29</f>
        <v>0</v>
      </c>
      <c r="L29" s="342">
        <f>'Calcul Carbone'!L29</f>
        <v>0</v>
      </c>
      <c r="M29" s="343">
        <f>'Calcul Carbone'!M29</f>
        <v>0</v>
      </c>
    </row>
    <row r="30" spans="1:13" s="297" customFormat="1" ht="27" customHeight="1" thickBot="1" x14ac:dyDescent="0.25">
      <c r="A30" s="400" t="s">
        <v>0</v>
      </c>
      <c r="B30" s="404">
        <f>SUM(D29:F30)</f>
        <v>0</v>
      </c>
      <c r="C30" s="401">
        <f>IF(B$34=0,0,B30/B$34)</f>
        <v>0</v>
      </c>
      <c r="D30" s="135">
        <v>0</v>
      </c>
      <c r="E30" s="139">
        <v>0</v>
      </c>
      <c r="F30" s="140">
        <v>0</v>
      </c>
      <c r="G30" s="344">
        <f t="shared" si="0"/>
        <v>0</v>
      </c>
      <c r="H30" s="351" t="s">
        <v>22</v>
      </c>
      <c r="I30" s="359" t="s">
        <v>78</v>
      </c>
      <c r="J30" s="353" t="s">
        <v>125</v>
      </c>
      <c r="K30" s="354">
        <f>'Calcul Carbone'!K30</f>
        <v>0</v>
      </c>
      <c r="L30" s="354">
        <f>'Calcul Carbone'!L30</f>
        <v>0</v>
      </c>
      <c r="M30" s="355">
        <f>'Calcul Carbone'!M30</f>
        <v>0</v>
      </c>
    </row>
    <row r="31" spans="1:13" s="297" customFormat="1" ht="27" customHeight="1" x14ac:dyDescent="0.2">
      <c r="A31" s="410" t="s">
        <v>34</v>
      </c>
      <c r="B31" s="402"/>
      <c r="C31" s="398"/>
      <c r="D31" s="134">
        <v>0</v>
      </c>
      <c r="E31" s="137">
        <v>0</v>
      </c>
      <c r="F31" s="138">
        <v>0</v>
      </c>
      <c r="G31" s="338">
        <f t="shared" si="0"/>
        <v>0</v>
      </c>
      <c r="H31" s="357" t="s">
        <v>23</v>
      </c>
      <c r="I31" s="340" t="s">
        <v>17</v>
      </c>
      <c r="J31" s="341" t="s">
        <v>35</v>
      </c>
      <c r="K31" s="342">
        <f>'Calcul Carbone'!K31</f>
        <v>0</v>
      </c>
      <c r="L31" s="342">
        <f>'Calcul Carbone'!L31</f>
        <v>0</v>
      </c>
      <c r="M31" s="343">
        <f>'Calcul Carbone'!M31</f>
        <v>0</v>
      </c>
    </row>
    <row r="32" spans="1:13" s="297" customFormat="1" ht="27" customHeight="1" thickBot="1" x14ac:dyDescent="0.25">
      <c r="A32" s="400" t="s">
        <v>35</v>
      </c>
      <c r="B32" s="400">
        <f>SUM(D31:F32)</f>
        <v>0</v>
      </c>
      <c r="C32" s="401">
        <f>IF(B$34=0,0,B32/B$34)</f>
        <v>0</v>
      </c>
      <c r="D32" s="135">
        <v>0</v>
      </c>
      <c r="E32" s="139">
        <v>0</v>
      </c>
      <c r="F32" s="140">
        <v>0</v>
      </c>
      <c r="G32" s="361">
        <f t="shared" si="0"/>
        <v>0</v>
      </c>
      <c r="H32" s="364" t="s">
        <v>24</v>
      </c>
      <c r="I32" s="365" t="s">
        <v>78</v>
      </c>
      <c r="J32" s="353" t="s">
        <v>125</v>
      </c>
      <c r="K32" s="354">
        <f>'Calcul Carbone'!K32</f>
        <v>0</v>
      </c>
      <c r="L32" s="354">
        <f>'Calcul Carbone'!L32</f>
        <v>0</v>
      </c>
      <c r="M32" s="355">
        <f>'Calcul Carbone'!M32</f>
        <v>0</v>
      </c>
    </row>
    <row r="33" spans="1:13" s="297" customFormat="1" ht="26.25" thickBot="1" x14ac:dyDescent="0.25">
      <c r="A33" s="412" t="s">
        <v>82</v>
      </c>
      <c r="B33" s="413">
        <f>SUM(D33:F33)</f>
        <v>0</v>
      </c>
      <c r="C33" s="366">
        <f>IF(B$34=0,0,B33/B$34)</f>
        <v>0</v>
      </c>
      <c r="D33" s="144">
        <v>0</v>
      </c>
      <c r="E33" s="145">
        <v>0</v>
      </c>
      <c r="F33" s="146">
        <v>0</v>
      </c>
      <c r="G33" s="366">
        <f>IF(SUM(D$34:F$34)=0,0,SUM(D33:F33)/SUM(D$34:F$34))</f>
        <v>0</v>
      </c>
      <c r="H33" s="367" t="s">
        <v>25</v>
      </c>
      <c r="I33" s="368" t="s">
        <v>17</v>
      </c>
      <c r="J33" s="369" t="s">
        <v>125</v>
      </c>
      <c r="K33" s="370">
        <f>'Calcul Carbone'!K33</f>
        <v>0</v>
      </c>
      <c r="L33" s="370">
        <f>'Calcul Carbone'!L33</f>
        <v>0</v>
      </c>
      <c r="M33" s="371">
        <f>'Calcul Carbone'!M33</f>
        <v>0</v>
      </c>
    </row>
    <row r="34" spans="1:13" s="297" customFormat="1" ht="29.25" customHeight="1" thickBot="1" x14ac:dyDescent="0.25">
      <c r="A34" s="374" t="s">
        <v>61</v>
      </c>
      <c r="B34" s="395">
        <f>SUM(B6:B33)</f>
        <v>0</v>
      </c>
      <c r="C34" s="372">
        <f t="shared" ref="C34:F34" si="1">SUM(C6:C33)</f>
        <v>0</v>
      </c>
      <c r="D34" s="375">
        <f t="shared" si="1"/>
        <v>0</v>
      </c>
      <c r="E34" s="375">
        <f t="shared" si="1"/>
        <v>0</v>
      </c>
      <c r="F34" s="375">
        <f t="shared" si="1"/>
        <v>0</v>
      </c>
      <c r="G34" s="372">
        <f>SUM(G6:G33)</f>
        <v>0</v>
      </c>
      <c r="H34" s="373"/>
      <c r="I34" s="373"/>
      <c r="J34" s="374" t="s">
        <v>61</v>
      </c>
      <c r="K34" s="375">
        <f t="shared" ref="K34:M34" si="2">SUM(K6:K33)</f>
        <v>0</v>
      </c>
      <c r="L34" s="375">
        <f t="shared" si="2"/>
        <v>0</v>
      </c>
      <c r="M34" s="376">
        <f t="shared" si="2"/>
        <v>0</v>
      </c>
    </row>
    <row r="35" spans="1:13" x14ac:dyDescent="0.25">
      <c r="A35" s="297"/>
      <c r="B35" s="297"/>
      <c r="C35" s="297"/>
      <c r="D35" s="297"/>
      <c r="E35" s="297"/>
      <c r="F35" s="297"/>
      <c r="G35" s="377"/>
      <c r="H35" s="377"/>
      <c r="I35" s="377"/>
      <c r="J35" s="377"/>
      <c r="K35" s="377"/>
      <c r="L35" s="377"/>
      <c r="M35" s="377"/>
    </row>
    <row r="36" spans="1:13" x14ac:dyDescent="0.25">
      <c r="A36" s="297"/>
      <c r="B36" s="297"/>
      <c r="C36" s="297"/>
      <c r="D36" s="298"/>
      <c r="E36" s="298"/>
      <c r="F36" s="298"/>
      <c r="G36" s="378"/>
      <c r="H36" s="379" t="s">
        <v>166</v>
      </c>
      <c r="I36" s="380">
        <v>-0.1</v>
      </c>
      <c r="J36" s="378"/>
      <c r="K36" s="381">
        <f>K$34*$I36</f>
        <v>0</v>
      </c>
      <c r="L36" s="382">
        <f t="shared" ref="L36:M36" si="3">L$34*$I36</f>
        <v>0</v>
      </c>
      <c r="M36" s="383">
        <f t="shared" si="3"/>
        <v>0</v>
      </c>
    </row>
    <row r="37" spans="1:13" x14ac:dyDescent="0.25">
      <c r="A37" s="297"/>
      <c r="B37" s="297"/>
      <c r="C37" s="297"/>
      <c r="D37" s="297"/>
      <c r="E37" s="297"/>
      <c r="F37" s="297"/>
      <c r="G37" s="377"/>
      <c r="H37" s="377"/>
      <c r="I37" s="377"/>
      <c r="J37" s="377"/>
      <c r="K37" s="377"/>
      <c r="L37" s="377"/>
      <c r="M37" s="377"/>
    </row>
    <row r="38" spans="1:13" x14ac:dyDescent="0.25">
      <c r="A38" s="297"/>
      <c r="B38" s="297"/>
      <c r="C38" s="297"/>
      <c r="D38" s="298"/>
      <c r="E38" s="298"/>
      <c r="F38" s="298"/>
      <c r="G38" s="378"/>
      <c r="H38" s="379" t="s">
        <v>168</v>
      </c>
      <c r="I38" s="299">
        <v>0</v>
      </c>
      <c r="J38" s="378"/>
      <c r="K38" s="384"/>
      <c r="L38" s="381">
        <f>L$34*$I38</f>
        <v>0</v>
      </c>
      <c r="M38" s="383">
        <f>M$34*$I38</f>
        <v>0</v>
      </c>
    </row>
    <row r="39" spans="1:13" x14ac:dyDescent="0.25">
      <c r="A39" s="297"/>
      <c r="B39" s="297"/>
      <c r="C39" s="297"/>
      <c r="D39" s="297"/>
      <c r="E39" s="297"/>
      <c r="F39" s="297"/>
      <c r="G39" s="377"/>
      <c r="H39" s="377"/>
      <c r="I39" s="377"/>
      <c r="J39" s="377"/>
      <c r="K39" s="377"/>
      <c r="L39" s="377"/>
      <c r="M39" s="377"/>
    </row>
    <row r="40" spans="1:13" ht="15.75" thickBot="1" x14ac:dyDescent="0.3">
      <c r="A40" s="297"/>
      <c r="B40" s="297"/>
      <c r="C40" s="297"/>
      <c r="D40" s="298"/>
      <c r="E40" s="298"/>
      <c r="F40" s="298"/>
      <c r="G40" s="378"/>
      <c r="H40" s="379" t="s">
        <v>170</v>
      </c>
      <c r="I40" s="299">
        <v>0</v>
      </c>
      <c r="J40" s="378"/>
      <c r="K40" s="385">
        <f>K$34*$I40</f>
        <v>0</v>
      </c>
      <c r="L40" s="386"/>
      <c r="M40" s="386"/>
    </row>
    <row r="41" spans="1:13" s="300" customFormat="1" ht="21.75" thickBot="1" x14ac:dyDescent="0.4">
      <c r="G41" s="387"/>
      <c r="H41" s="387"/>
      <c r="I41" s="387"/>
      <c r="J41" s="387"/>
      <c r="K41" s="388" t="s">
        <v>171</v>
      </c>
      <c r="L41" s="389"/>
      <c r="M41" s="390" t="s">
        <v>172</v>
      </c>
    </row>
    <row r="42" spans="1:13" s="300" customFormat="1" ht="21.75" thickBot="1" x14ac:dyDescent="0.35">
      <c r="G42" s="387"/>
      <c r="H42" s="387"/>
      <c r="I42" s="387"/>
      <c r="J42" s="391" t="s">
        <v>61</v>
      </c>
      <c r="K42" s="392">
        <f>SUM(K34:L40)</f>
        <v>0</v>
      </c>
      <c r="L42" s="393"/>
      <c r="M42" s="394">
        <f>SUM(M34:M40)</f>
        <v>0</v>
      </c>
    </row>
  </sheetData>
  <sheetProtection algorithmName="SHA-512" hashValue="bfxPt+o3DszMiSsuGrI1lnpuUDSzubMUUTv4cOgiKCjI+PYUbA7dLqxU2g+Gl3o5UAS7dO/0aArHDwrtmiQ78A==" saltValue="295c1p/FrR08OKR/b/PJTQ==" spinCount="100000" sheet="1" objects="1" scenarios="1"/>
  <mergeCells count="7">
    <mergeCell ref="B3:C3"/>
    <mergeCell ref="F1:J1"/>
    <mergeCell ref="A1:E1"/>
    <mergeCell ref="J3:J4"/>
    <mergeCell ref="K3:M3"/>
    <mergeCell ref="H3:I4"/>
    <mergeCell ref="D3:G3"/>
  </mergeCells>
  <pageMargins left="0.25" right="0.25" top="0.75" bottom="0.75" header="0.3" footer="0.3"/>
  <pageSetup paperSize="9" scale="59" fitToHeight="3"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36"/>
  <sheetViews>
    <sheetView zoomScale="85" zoomScaleNormal="85" workbookViewId="0">
      <selection activeCell="K7" sqref="K7"/>
    </sheetView>
  </sheetViews>
  <sheetFormatPr baseColWidth="10" defaultRowHeight="15" x14ac:dyDescent="0.25"/>
  <cols>
    <col min="1" max="1" width="16.5703125" customWidth="1"/>
    <col min="2" max="2" width="13.140625" customWidth="1"/>
    <col min="3" max="3" width="7.42578125" customWidth="1"/>
    <col min="4" max="4" width="14" customWidth="1"/>
    <col min="5" max="5" width="11.85546875" customWidth="1"/>
    <col min="6" max="6" width="10.28515625" customWidth="1"/>
    <col min="7" max="7" width="9.140625" customWidth="1"/>
    <col min="8" max="8" width="5.5703125" customWidth="1"/>
    <col min="9" max="9" width="12.85546875" customWidth="1"/>
    <col min="10" max="12" width="17.85546875" customWidth="1"/>
    <col min="13" max="13" width="22.42578125" bestFit="1" customWidth="1"/>
    <col min="14" max="14" width="9.28515625" hidden="1" customWidth="1"/>
    <col min="15" max="15" width="12.28515625" hidden="1" customWidth="1"/>
    <col min="16" max="16" width="9.28515625" hidden="1" customWidth="1"/>
    <col min="17" max="17" width="12.28515625" hidden="1" customWidth="1"/>
    <col min="18" max="20" width="29.85546875" style="195" customWidth="1"/>
    <col min="21" max="21" width="3.140625" style="195" customWidth="1"/>
    <col min="22" max="22" width="4" style="195" customWidth="1"/>
    <col min="23" max="23" width="21.42578125" style="195" customWidth="1"/>
    <col min="24" max="24" width="12.5703125" style="198" customWidth="1"/>
    <col min="25" max="25" width="25.140625" customWidth="1"/>
    <col min="26" max="26" width="14.85546875" customWidth="1"/>
    <col min="27" max="27" width="16.5703125" customWidth="1"/>
    <col min="28" max="28" width="19.5703125" customWidth="1"/>
    <col min="29" max="29" width="13.7109375" customWidth="1"/>
    <col min="30" max="30" width="13.5703125" customWidth="1"/>
    <col min="31" max="31" width="20.140625" customWidth="1"/>
    <col min="32" max="33" width="19.7109375" customWidth="1"/>
    <col min="34" max="34" width="25.140625" customWidth="1"/>
  </cols>
  <sheetData>
    <row r="1" spans="1:33" ht="19.5" customHeight="1" x14ac:dyDescent="0.25">
      <c r="A1" s="269" t="s">
        <v>26</v>
      </c>
      <c r="B1" s="269"/>
      <c r="C1" s="269"/>
      <c r="D1" s="269"/>
      <c r="E1" s="180"/>
      <c r="F1" s="180"/>
      <c r="G1" s="180"/>
      <c r="H1" s="180"/>
      <c r="I1" s="180"/>
      <c r="J1" s="180"/>
      <c r="K1" s="180"/>
      <c r="L1" s="180"/>
      <c r="M1" s="180"/>
      <c r="N1" s="180"/>
      <c r="O1" s="180"/>
      <c r="P1" s="180"/>
      <c r="Q1" s="180"/>
      <c r="R1" s="189"/>
      <c r="S1" s="189"/>
      <c r="T1" s="189"/>
      <c r="U1" s="225"/>
      <c r="V1" s="226"/>
      <c r="W1" s="211" t="s">
        <v>163</v>
      </c>
      <c r="X1" s="196"/>
      <c r="Y1" s="180"/>
      <c r="Z1" s="180"/>
      <c r="AA1" s="180"/>
      <c r="AB1" s="180"/>
      <c r="AC1" s="180"/>
      <c r="AD1" s="180"/>
      <c r="AE1" s="180"/>
      <c r="AF1" s="180"/>
      <c r="AG1" s="180"/>
    </row>
    <row r="2" spans="1:33" ht="39.75" customHeight="1" thickBot="1" x14ac:dyDescent="0.3">
      <c r="A2" s="180"/>
      <c r="B2" s="180"/>
      <c r="C2" s="180"/>
      <c r="D2" s="180"/>
      <c r="E2" s="180"/>
      <c r="F2" s="180"/>
      <c r="G2" s="180"/>
      <c r="H2" s="180"/>
      <c r="I2" s="180"/>
      <c r="J2" s="180"/>
      <c r="K2" s="180"/>
      <c r="L2" s="180"/>
      <c r="M2" s="180"/>
      <c r="N2" s="180"/>
      <c r="O2" s="180"/>
      <c r="P2" s="180"/>
      <c r="Q2" s="180"/>
      <c r="R2" s="190" t="s">
        <v>160</v>
      </c>
      <c r="S2" s="251" t="s">
        <v>177</v>
      </c>
      <c r="T2" s="190"/>
      <c r="U2" s="227"/>
      <c r="V2" s="228"/>
      <c r="W2" s="190"/>
      <c r="X2" s="196"/>
      <c r="Y2" s="181" t="s">
        <v>39</v>
      </c>
      <c r="Z2" s="210" t="s">
        <v>161</v>
      </c>
      <c r="AA2" s="210" t="s">
        <v>162</v>
      </c>
      <c r="AB2" s="210" t="s">
        <v>84</v>
      </c>
      <c r="AC2" s="180"/>
      <c r="AD2" s="180"/>
      <c r="AE2" s="180"/>
      <c r="AF2" s="180"/>
      <c r="AG2" s="180"/>
    </row>
    <row r="3" spans="1:33" s="15" customFormat="1" ht="28.5" customHeight="1" thickBot="1" x14ac:dyDescent="0.3">
      <c r="A3" s="150" t="s">
        <v>27</v>
      </c>
      <c r="B3" s="259" t="s">
        <v>64</v>
      </c>
      <c r="C3" s="260"/>
      <c r="D3" s="265" t="s">
        <v>66</v>
      </c>
      <c r="E3" s="266"/>
      <c r="F3" s="266"/>
      <c r="G3" s="267"/>
      <c r="H3" s="263" t="s">
        <v>127</v>
      </c>
      <c r="I3" s="264"/>
      <c r="J3" s="262" t="s">
        <v>67</v>
      </c>
      <c r="K3" s="271" t="s">
        <v>121</v>
      </c>
      <c r="L3" s="272"/>
      <c r="M3" s="273"/>
      <c r="N3" s="72" t="s">
        <v>83</v>
      </c>
      <c r="O3" s="72"/>
      <c r="P3" s="73" t="s">
        <v>57</v>
      </c>
      <c r="Q3" s="73"/>
      <c r="R3" s="199"/>
      <c r="S3" s="199"/>
      <c r="T3" s="199"/>
      <c r="U3" s="229"/>
      <c r="V3" s="230"/>
      <c r="W3" s="224" t="s">
        <v>112</v>
      </c>
      <c r="X3" s="208" t="s">
        <v>41</v>
      </c>
      <c r="Y3" s="209" t="s">
        <v>6</v>
      </c>
      <c r="Z3" s="172">
        <f>(1.47+4.94)/2</f>
        <v>3.2050000000000001</v>
      </c>
      <c r="AA3" s="172">
        <f>Z3*0.85</f>
        <v>2.7242500000000001</v>
      </c>
      <c r="AB3" s="172">
        <f>Z3-AA3</f>
        <v>0.48075000000000001</v>
      </c>
      <c r="AC3" s="182"/>
      <c r="AD3" s="182"/>
      <c r="AE3" s="182"/>
      <c r="AF3" s="182"/>
      <c r="AG3" s="182"/>
    </row>
    <row r="4" spans="1:33" ht="18.75" customHeight="1" thickBot="1" x14ac:dyDescent="0.3">
      <c r="A4" s="149" t="s">
        <v>28</v>
      </c>
      <c r="B4" s="133" t="s">
        <v>54</v>
      </c>
      <c r="C4" s="133" t="s">
        <v>105</v>
      </c>
      <c r="D4" s="89" t="s">
        <v>29</v>
      </c>
      <c r="E4" s="90"/>
      <c r="F4" s="91"/>
      <c r="G4" s="133" t="s">
        <v>106</v>
      </c>
      <c r="H4" s="274"/>
      <c r="I4" s="275"/>
      <c r="J4" s="270"/>
      <c r="K4" s="132" t="s">
        <v>122</v>
      </c>
      <c r="L4" s="132" t="s">
        <v>123</v>
      </c>
      <c r="M4" s="132" t="s">
        <v>124</v>
      </c>
      <c r="N4" s="9" t="s">
        <v>58</v>
      </c>
      <c r="O4" s="9" t="s">
        <v>59</v>
      </c>
      <c r="P4" s="9" t="s">
        <v>58</v>
      </c>
      <c r="Q4" s="9" t="s">
        <v>59</v>
      </c>
      <c r="R4" s="199"/>
      <c r="S4" s="199"/>
      <c r="T4" s="199"/>
      <c r="U4" s="229"/>
      <c r="V4" s="230"/>
      <c r="W4" s="224" t="s">
        <v>37</v>
      </c>
      <c r="X4" s="208" t="s">
        <v>42</v>
      </c>
      <c r="Y4" s="209" t="s">
        <v>7</v>
      </c>
      <c r="Z4" s="172">
        <f>(0.77+2.47)/2</f>
        <v>1.62</v>
      </c>
      <c r="AA4" s="172">
        <f>Z4*0.85</f>
        <v>1.377</v>
      </c>
      <c r="AB4" s="172">
        <f>Z4-AA4</f>
        <v>0.2430000000000001</v>
      </c>
      <c r="AC4" s="180"/>
      <c r="AD4" s="180"/>
      <c r="AE4" s="180"/>
      <c r="AF4" s="180"/>
      <c r="AG4" s="180"/>
    </row>
    <row r="5" spans="1:33" ht="34.5" thickBot="1" x14ac:dyDescent="0.3">
      <c r="A5" s="179" t="s">
        <v>36</v>
      </c>
      <c r="B5" s="53" t="s">
        <v>55</v>
      </c>
      <c r="C5" s="53" t="s">
        <v>63</v>
      </c>
      <c r="D5" s="242" t="s">
        <v>112</v>
      </c>
      <c r="E5" s="243" t="s">
        <v>37</v>
      </c>
      <c r="F5" s="244" t="s">
        <v>113</v>
      </c>
      <c r="G5" s="54" t="s">
        <v>65</v>
      </c>
      <c r="H5" s="151" t="s">
        <v>79</v>
      </c>
      <c r="I5" s="152" t="s">
        <v>80</v>
      </c>
      <c r="J5" s="153" t="s">
        <v>68</v>
      </c>
      <c r="K5" s="96" t="s">
        <v>56</v>
      </c>
      <c r="L5" s="96" t="s">
        <v>56</v>
      </c>
      <c r="M5" s="95" t="s">
        <v>56</v>
      </c>
      <c r="N5" s="74" t="s">
        <v>60</v>
      </c>
      <c r="O5" s="75" t="s">
        <v>60</v>
      </c>
      <c r="P5" s="74" t="s">
        <v>60</v>
      </c>
      <c r="Q5" s="75" t="s">
        <v>60</v>
      </c>
      <c r="R5" s="199"/>
      <c r="S5" s="199"/>
      <c r="T5" s="199"/>
      <c r="U5" s="229"/>
      <c r="V5" s="230"/>
      <c r="W5" s="224" t="s">
        <v>113</v>
      </c>
      <c r="X5" s="208" t="s">
        <v>43</v>
      </c>
      <c r="Y5" s="209" t="s">
        <v>53</v>
      </c>
      <c r="Z5" s="172">
        <v>0</v>
      </c>
      <c r="AA5" s="172">
        <f>Z5*0.85</f>
        <v>0</v>
      </c>
      <c r="AB5" s="172">
        <f>Z5-AA5</f>
        <v>0</v>
      </c>
      <c r="AC5" s="180"/>
      <c r="AD5" s="180"/>
      <c r="AE5" s="180"/>
      <c r="AF5" s="180"/>
      <c r="AG5" s="180"/>
    </row>
    <row r="6" spans="1:33" ht="27.75" customHeight="1" x14ac:dyDescent="0.25">
      <c r="A6" s="55"/>
      <c r="B6" s="213"/>
      <c r="C6" s="58"/>
      <c r="D6" s="240">
        <f>Donnees_Entree_Resulats!D6</f>
        <v>0</v>
      </c>
      <c r="E6" s="239"/>
      <c r="F6" s="241"/>
      <c r="G6" s="117">
        <f>IF(SUM(D$34:F$34)=0,0,SUM(D6:F6)/SUM(D$34:F$34))</f>
        <v>0</v>
      </c>
      <c r="H6" s="27" t="s">
        <v>74</v>
      </c>
      <c r="I6" s="28" t="s">
        <v>81</v>
      </c>
      <c r="J6" s="41" t="s">
        <v>1</v>
      </c>
      <c r="K6" s="201">
        <f>$D6*$Z$3</f>
        <v>0</v>
      </c>
      <c r="L6" s="121">
        <f>$D6*$AC$23</f>
        <v>0</v>
      </c>
      <c r="M6" s="249"/>
      <c r="N6" s="18" t="e">
        <f>#REF!*5</f>
        <v>#REF!</v>
      </c>
      <c r="O6" s="19" t="e">
        <f>#REF!*5-N6</f>
        <v>#REF!</v>
      </c>
      <c r="P6" s="18" t="e">
        <f>#REF!*15</f>
        <v>#REF!</v>
      </c>
      <c r="Q6" s="19" t="e">
        <f>#REF!*15-P6</f>
        <v>#REF!</v>
      </c>
      <c r="R6" s="199"/>
      <c r="S6" s="199"/>
      <c r="T6" s="199"/>
      <c r="U6" s="229"/>
      <c r="V6" s="230"/>
      <c r="W6" s="191"/>
      <c r="X6" s="196"/>
      <c r="Y6" s="180"/>
      <c r="Z6" s="180"/>
      <c r="AA6" s="180"/>
      <c r="AB6" s="180" t="s">
        <v>62</v>
      </c>
      <c r="AC6" s="180"/>
      <c r="AD6" s="180"/>
      <c r="AE6" s="180"/>
      <c r="AF6" s="180"/>
      <c r="AG6" s="180"/>
    </row>
    <row r="7" spans="1:33" ht="27.75" customHeight="1" x14ac:dyDescent="0.25">
      <c r="A7" s="56" t="s">
        <v>100</v>
      </c>
      <c r="B7" s="30">
        <f>SUM(D6:F9)</f>
        <v>0</v>
      </c>
      <c r="C7" s="98">
        <f>IF(B$34=0,0,B7/B$34)</f>
        <v>0</v>
      </c>
      <c r="D7" s="215">
        <f>Donnees_Entree_Resulats!D7</f>
        <v>0</v>
      </c>
      <c r="E7" s="114"/>
      <c r="F7" s="116"/>
      <c r="G7" s="100">
        <f t="shared" ref="G7:G33" si="0">IF(SUM(D$34:F$34)=0,0,SUM(D7:F7)/SUM(D$34:F$34))</f>
        <v>0</v>
      </c>
      <c r="H7" s="34" t="s">
        <v>75</v>
      </c>
      <c r="I7" s="32" t="s">
        <v>81</v>
      </c>
      <c r="J7" s="45" t="s">
        <v>0</v>
      </c>
      <c r="K7" s="81">
        <f>$D7*$Z$3</f>
        <v>0</v>
      </c>
      <c r="L7" s="122">
        <f>$D7*$AA$23</f>
        <v>0</v>
      </c>
      <c r="M7" s="252"/>
      <c r="N7" s="21" t="e">
        <f>#REF!*5</f>
        <v>#REF!</v>
      </c>
      <c r="O7" s="22" t="e">
        <f>#REF!*5-N7</f>
        <v>#REF!</v>
      </c>
      <c r="P7" s="21" t="e">
        <f>#REF!*15</f>
        <v>#REF!</v>
      </c>
      <c r="Q7" s="22" t="e">
        <f>#REF!*15-P7</f>
        <v>#REF!</v>
      </c>
      <c r="R7" s="199"/>
      <c r="S7" s="199"/>
      <c r="T7" s="199"/>
      <c r="U7" s="229"/>
      <c r="V7" s="230"/>
      <c r="W7" s="191"/>
      <c r="X7" s="196"/>
      <c r="Y7" s="181" t="s">
        <v>52</v>
      </c>
      <c r="Z7" s="180"/>
      <c r="AA7" s="180"/>
      <c r="AB7" s="182" t="s">
        <v>159</v>
      </c>
      <c r="AC7" s="180"/>
      <c r="AD7" s="180"/>
      <c r="AE7" s="180"/>
      <c r="AF7" s="180"/>
      <c r="AG7" s="180"/>
    </row>
    <row r="8" spans="1:33" ht="27.75" customHeight="1" x14ac:dyDescent="0.25">
      <c r="A8" s="56"/>
      <c r="B8" s="220"/>
      <c r="C8" s="42"/>
      <c r="D8" s="215">
        <f>Donnees_Entree_Resulats!D8</f>
        <v>0</v>
      </c>
      <c r="E8" s="114"/>
      <c r="F8" s="116"/>
      <c r="G8" s="100">
        <f t="shared" si="0"/>
        <v>0</v>
      </c>
      <c r="H8" s="34" t="s">
        <v>76</v>
      </c>
      <c r="I8" s="32" t="s">
        <v>81</v>
      </c>
      <c r="J8" s="35" t="s">
        <v>35</v>
      </c>
      <c r="K8" s="81">
        <f>$D8*$Z$3</f>
        <v>0</v>
      </c>
      <c r="L8" s="122">
        <f>$D8*$AB$23</f>
        <v>0</v>
      </c>
      <c r="M8" s="252"/>
      <c r="N8" s="21" t="e">
        <f>#REF!*5</f>
        <v>#REF!</v>
      </c>
      <c r="O8" s="22" t="e">
        <f>#REF!*5-N8</f>
        <v>#REF!</v>
      </c>
      <c r="P8" s="21" t="e">
        <f>#REF!*15</f>
        <v>#REF!</v>
      </c>
      <c r="Q8" s="22" t="e">
        <f>#REF!*15-P8</f>
        <v>#REF!</v>
      </c>
      <c r="R8" s="199"/>
      <c r="S8" s="199"/>
      <c r="T8" s="199"/>
      <c r="U8" s="229"/>
      <c r="V8" s="230"/>
      <c r="W8" s="191"/>
      <c r="X8" s="196"/>
      <c r="Y8" s="183" t="s">
        <v>12</v>
      </c>
      <c r="Z8" s="184"/>
      <c r="AA8" s="184"/>
      <c r="AB8" s="184"/>
      <c r="AC8" s="184"/>
      <c r="AD8" s="184"/>
      <c r="AE8" s="184"/>
      <c r="AF8" s="184"/>
      <c r="AG8" s="180"/>
    </row>
    <row r="9" spans="1:33" ht="27.75" customHeight="1" thickBot="1" x14ac:dyDescent="0.3">
      <c r="A9" s="57"/>
      <c r="B9" s="222"/>
      <c r="C9" s="36"/>
      <c r="D9" s="245">
        <f>Donnees_Entree_Resulats!D9</f>
        <v>0</v>
      </c>
      <c r="E9" s="246"/>
      <c r="F9" s="247"/>
      <c r="G9" s="101">
        <f t="shared" si="0"/>
        <v>0</v>
      </c>
      <c r="H9" s="38" t="s">
        <v>77</v>
      </c>
      <c r="I9" s="71" t="s">
        <v>81</v>
      </c>
      <c r="J9" s="40" t="s">
        <v>125</v>
      </c>
      <c r="K9" s="82">
        <f>$D9*$Z$3</f>
        <v>0</v>
      </c>
      <c r="L9" s="123">
        <f>$D9*$Z$23</f>
        <v>0</v>
      </c>
      <c r="M9" s="253"/>
      <c r="N9" s="24" t="e">
        <f>#REF!*5</f>
        <v>#REF!</v>
      </c>
      <c r="O9" s="25" t="e">
        <f>#REF!*5-N9</f>
        <v>#REF!</v>
      </c>
      <c r="P9" s="24" t="e">
        <f>#REF!*15</f>
        <v>#REF!</v>
      </c>
      <c r="Q9" s="25" t="e">
        <f>#REF!*15-P9</f>
        <v>#REF!</v>
      </c>
      <c r="R9" s="199"/>
      <c r="S9" s="199"/>
      <c r="T9" s="199"/>
      <c r="U9" s="229"/>
      <c r="V9" s="230"/>
      <c r="W9" s="191"/>
      <c r="X9" s="196"/>
      <c r="Y9" s="11" t="s">
        <v>40</v>
      </c>
      <c r="Z9" s="12" t="s">
        <v>47</v>
      </c>
      <c r="AA9" s="12" t="s">
        <v>48</v>
      </c>
      <c r="AB9" s="12" t="s">
        <v>49</v>
      </c>
      <c r="AC9" s="12" t="s">
        <v>50</v>
      </c>
      <c r="AD9" s="12" t="s">
        <v>51</v>
      </c>
      <c r="AE9" s="12" t="s">
        <v>117</v>
      </c>
      <c r="AF9" s="12" t="s">
        <v>118</v>
      </c>
      <c r="AG9" s="12" t="s">
        <v>119</v>
      </c>
    </row>
    <row r="10" spans="1:33" ht="27.75" customHeight="1" thickBot="1" x14ac:dyDescent="0.3">
      <c r="A10" s="30" t="s">
        <v>30</v>
      </c>
      <c r="B10" s="213"/>
      <c r="C10" s="58"/>
      <c r="D10" s="105">
        <f>Donnees_Entree_Resulats!D10</f>
        <v>0</v>
      </c>
      <c r="E10" s="216">
        <f>Donnees_Entree_Resulats!E10</f>
        <v>0</v>
      </c>
      <c r="F10" s="217">
        <f>Donnees_Entree_Resulats!F10</f>
        <v>0</v>
      </c>
      <c r="G10" s="99">
        <f t="shared" si="0"/>
        <v>0</v>
      </c>
      <c r="H10" s="31" t="s">
        <v>13</v>
      </c>
      <c r="I10" s="46" t="s">
        <v>17</v>
      </c>
      <c r="J10" s="33" t="s">
        <v>11</v>
      </c>
      <c r="K10" s="248"/>
      <c r="L10" s="248"/>
      <c r="M10" s="249"/>
      <c r="N10" s="78" t="e">
        <f>#REF!*5</f>
        <v>#REF!</v>
      </c>
      <c r="O10" s="79" t="e">
        <f>#REF!*5-N10</f>
        <v>#REF!</v>
      </c>
      <c r="P10" s="78" t="e">
        <f>#REF!*15</f>
        <v>#REF!</v>
      </c>
      <c r="Q10" s="79" t="e">
        <f>#REF!*15-P10</f>
        <v>#REF!</v>
      </c>
      <c r="R10" s="199"/>
      <c r="S10" s="276" t="s">
        <v>178</v>
      </c>
      <c r="T10" s="277"/>
      <c r="U10" s="229"/>
      <c r="V10" s="230"/>
      <c r="W10" s="191"/>
      <c r="X10" s="196"/>
      <c r="Y10" s="4"/>
      <c r="Z10" s="5" t="s">
        <v>5</v>
      </c>
      <c r="AA10" s="5" t="s">
        <v>2</v>
      </c>
      <c r="AB10" s="5" t="s">
        <v>3</v>
      </c>
      <c r="AC10" s="5" t="s">
        <v>1</v>
      </c>
      <c r="AD10" s="5" t="s">
        <v>11</v>
      </c>
      <c r="AE10" s="5" t="s">
        <v>95</v>
      </c>
      <c r="AF10" s="5" t="s">
        <v>96</v>
      </c>
      <c r="AG10" s="5" t="s">
        <v>97</v>
      </c>
    </row>
    <row r="11" spans="1:33" ht="27.75" customHeight="1" x14ac:dyDescent="0.25">
      <c r="A11" s="30" t="s">
        <v>11</v>
      </c>
      <c r="B11" s="30">
        <f>SUM(D10:F13)</f>
        <v>0</v>
      </c>
      <c r="C11" s="98">
        <f>IF(B$34=0,0,B11/B$34)</f>
        <v>0</v>
      </c>
      <c r="D11" s="105">
        <f>Donnees_Entree_Resulats!D11</f>
        <v>0</v>
      </c>
      <c r="E11" s="97">
        <f>Donnees_Entree_Resulats!E11</f>
        <v>0</v>
      </c>
      <c r="F11" s="106">
        <f>Donnees_Entree_Resulats!F11</f>
        <v>0</v>
      </c>
      <c r="G11" s="100">
        <f t="shared" si="0"/>
        <v>0</v>
      </c>
      <c r="H11" s="31" t="s">
        <v>69</v>
      </c>
      <c r="I11" s="32" t="s">
        <v>78</v>
      </c>
      <c r="J11" s="33" t="s">
        <v>0</v>
      </c>
      <c r="K11" s="20">
        <f>D11*Z3+E11*Z4</f>
        <v>0</v>
      </c>
      <c r="L11" s="20">
        <f>(D11+E11+F11)*(AA19+AA22)</f>
        <v>0</v>
      </c>
      <c r="M11" s="122">
        <f>(SUM(D11:F11)*((SUM(AA$20)-SUM(AD$12))))</f>
        <v>0</v>
      </c>
      <c r="N11" s="21" t="e">
        <f>#REF!*5</f>
        <v>#REF!</v>
      </c>
      <c r="O11" s="22" t="e">
        <f>#REF!*5-N11</f>
        <v>#REF!</v>
      </c>
      <c r="P11" s="21" t="e">
        <f>#REF!*15</f>
        <v>#REF!</v>
      </c>
      <c r="Q11" s="22" t="e">
        <f>#REF!*15-P11</f>
        <v>#REF!</v>
      </c>
      <c r="R11" s="199"/>
      <c r="S11" s="199"/>
      <c r="T11" s="199"/>
      <c r="U11" s="229"/>
      <c r="V11" s="230"/>
      <c r="W11" s="191"/>
      <c r="X11" s="196" t="s">
        <v>44</v>
      </c>
      <c r="Y11" s="173" t="s">
        <v>4</v>
      </c>
      <c r="Z11" s="6">
        <f t="shared" ref="Z11:AG12" si="1">Z19*0.8*0.85</f>
        <v>1.2240000000000002</v>
      </c>
      <c r="AA11" s="6">
        <f t="shared" si="1"/>
        <v>2.1760000000000002</v>
      </c>
      <c r="AB11" s="6">
        <f t="shared" si="1"/>
        <v>1.8360000000000001</v>
      </c>
      <c r="AC11" s="6">
        <f>AC19*0.8*0.85</f>
        <v>0.27200000000000002</v>
      </c>
      <c r="AD11" s="6">
        <f t="shared" si="1"/>
        <v>0</v>
      </c>
      <c r="AE11" s="6">
        <f t="shared" si="1"/>
        <v>1.2851999999999999</v>
      </c>
      <c r="AF11" s="6">
        <f t="shared" si="1"/>
        <v>0.91800000000000004</v>
      </c>
      <c r="AG11" s="6">
        <f t="shared" si="1"/>
        <v>0.55080000000000007</v>
      </c>
    </row>
    <row r="12" spans="1:33" ht="27.75" customHeight="1" x14ac:dyDescent="0.25">
      <c r="A12" s="30"/>
      <c r="B12" s="220"/>
      <c r="C12" s="218"/>
      <c r="D12" s="105">
        <f>Donnees_Entree_Resulats!D12</f>
        <v>0</v>
      </c>
      <c r="E12" s="97">
        <f>Donnees_Entree_Resulats!E12</f>
        <v>0</v>
      </c>
      <c r="F12" s="106">
        <f>Donnees_Entree_Resulats!F12</f>
        <v>0</v>
      </c>
      <c r="G12" s="100">
        <f t="shared" si="0"/>
        <v>0</v>
      </c>
      <c r="H12" s="34" t="s">
        <v>70</v>
      </c>
      <c r="I12" s="32" t="s">
        <v>78</v>
      </c>
      <c r="J12" s="35" t="s">
        <v>35</v>
      </c>
      <c r="K12" s="20">
        <f>D12*Z3+E12*Z4</f>
        <v>0</v>
      </c>
      <c r="L12" s="20">
        <f>(D12+E12+F12)*(AB19+AB22)</f>
        <v>0</v>
      </c>
      <c r="M12" s="128">
        <f>(SUM(D12:F12)*((SUM(AB$20)-SUM(AD$12))))</f>
        <v>0</v>
      </c>
      <c r="N12" s="21" t="e">
        <f>#REF!*5</f>
        <v>#REF!</v>
      </c>
      <c r="O12" s="22" t="e">
        <f>#REF!*5-N12</f>
        <v>#REF!</v>
      </c>
      <c r="P12" s="21" t="e">
        <f>#REF!*15</f>
        <v>#REF!</v>
      </c>
      <c r="Q12" s="22" t="e">
        <f>#REF!*15-P12</f>
        <v>#REF!</v>
      </c>
      <c r="R12" s="199"/>
      <c r="S12" s="199"/>
      <c r="T12" s="199"/>
      <c r="U12" s="229"/>
      <c r="V12" s="230"/>
      <c r="W12" s="191"/>
      <c r="X12" s="196" t="s">
        <v>45</v>
      </c>
      <c r="Y12" s="173" t="s">
        <v>8</v>
      </c>
      <c r="Z12" s="6">
        <f t="shared" si="1"/>
        <v>2.9987999999999997</v>
      </c>
      <c r="AA12" s="6">
        <f t="shared" si="1"/>
        <v>7.7520000000000007</v>
      </c>
      <c r="AB12" s="6">
        <f t="shared" si="1"/>
        <v>3.298</v>
      </c>
      <c r="AC12" s="6">
        <f t="shared" si="1"/>
        <v>0</v>
      </c>
      <c r="AD12" s="6">
        <f t="shared" si="1"/>
        <v>0</v>
      </c>
      <c r="AE12" s="6">
        <f t="shared" si="1"/>
        <v>2.3085999999999998</v>
      </c>
      <c r="AF12" s="6">
        <f t="shared" si="1"/>
        <v>1.649</v>
      </c>
      <c r="AG12" s="6">
        <f t="shared" si="1"/>
        <v>0.98939999999999995</v>
      </c>
    </row>
    <row r="13" spans="1:33" ht="26.25" thickBot="1" x14ac:dyDescent="0.3">
      <c r="A13" s="36"/>
      <c r="B13" s="221"/>
      <c r="C13" s="219"/>
      <c r="D13" s="111">
        <f>Donnees_Entree_Resulats!D13</f>
        <v>0</v>
      </c>
      <c r="E13" s="112">
        <f>Donnees_Entree_Resulats!E13</f>
        <v>0</v>
      </c>
      <c r="F13" s="113">
        <f>Donnees_Entree_Resulats!F13</f>
        <v>0</v>
      </c>
      <c r="G13" s="101">
        <f t="shared" si="0"/>
        <v>0</v>
      </c>
      <c r="H13" s="38" t="s">
        <v>14</v>
      </c>
      <c r="I13" s="39" t="s">
        <v>78</v>
      </c>
      <c r="J13" s="40" t="s">
        <v>125</v>
      </c>
      <c r="K13" s="23">
        <f>D13*Z3+E13*Z4</f>
        <v>0</v>
      </c>
      <c r="L13" s="23">
        <f>(D13+E13+F13)*(Z19+Z22)</f>
        <v>0</v>
      </c>
      <c r="M13" s="80">
        <f>(SUM(D13:F13)*((SUM(Z$20)-SUM(AD$12))))</f>
        <v>0</v>
      </c>
      <c r="N13" s="24" t="e">
        <f>#REF!*5</f>
        <v>#REF!</v>
      </c>
      <c r="O13" s="25" t="e">
        <f>#REF!*5-N13</f>
        <v>#REF!</v>
      </c>
      <c r="P13" s="24" t="e">
        <f>#REF!*15</f>
        <v>#REF!</v>
      </c>
      <c r="Q13" s="25" t="e">
        <f>#REF!*15-P13</f>
        <v>#REF!</v>
      </c>
      <c r="R13" s="200"/>
      <c r="S13" s="200"/>
      <c r="T13" s="200"/>
      <c r="U13" s="231"/>
      <c r="V13" s="232"/>
      <c r="W13" s="192"/>
      <c r="X13" s="196" t="s">
        <v>46</v>
      </c>
      <c r="Y13" s="174" t="s">
        <v>9</v>
      </c>
      <c r="Z13" s="7">
        <f t="shared" ref="Z13:AG13" si="2">Z22*0.8*0.85</f>
        <v>1.2852000000000003</v>
      </c>
      <c r="AA13" s="7">
        <f t="shared" si="2"/>
        <v>0</v>
      </c>
      <c r="AB13" s="7">
        <f t="shared" si="2"/>
        <v>3.298</v>
      </c>
      <c r="AC13" s="7">
        <f t="shared" si="2"/>
        <v>0.95199999999999985</v>
      </c>
      <c r="AD13" s="7">
        <f t="shared" si="2"/>
        <v>0</v>
      </c>
      <c r="AE13" s="7">
        <f t="shared" si="2"/>
        <v>2.3085999999999998</v>
      </c>
      <c r="AF13" s="7">
        <f t="shared" si="2"/>
        <v>1.649</v>
      </c>
      <c r="AG13" s="7">
        <f t="shared" si="2"/>
        <v>0.98939999999999995</v>
      </c>
    </row>
    <row r="14" spans="1:33" ht="27.75" customHeight="1" x14ac:dyDescent="0.25">
      <c r="A14" s="30" t="s">
        <v>31</v>
      </c>
      <c r="B14" s="212"/>
      <c r="C14" s="42"/>
      <c r="D14" s="102">
        <f>Donnees_Entree_Resulats!D14</f>
        <v>0</v>
      </c>
      <c r="E14" s="103">
        <f>Donnees_Entree_Resulats!E14</f>
        <v>0</v>
      </c>
      <c r="F14" s="104">
        <f>Donnees_Entree_Resulats!F14</f>
        <v>0</v>
      </c>
      <c r="G14" s="99">
        <f t="shared" si="0"/>
        <v>0</v>
      </c>
      <c r="H14" s="31" t="s">
        <v>16</v>
      </c>
      <c r="I14" s="28" t="s">
        <v>17</v>
      </c>
      <c r="J14" s="41" t="s">
        <v>15</v>
      </c>
      <c r="K14" s="121">
        <f>D14*AB$3+E14*AB$4</f>
        <v>0</v>
      </c>
      <c r="L14" s="121">
        <f>(SUM(D14:F14))*(SUM(AE$19,AE$22)-SUM(AE$11,AE$13))</f>
        <v>0</v>
      </c>
      <c r="M14" s="202">
        <f>(SUM(D14:F14))*(SUM(AE$20)-(SUM(AE$12)))</f>
        <v>0</v>
      </c>
      <c r="N14" s="18" t="e">
        <f>#REF!*5</f>
        <v>#REF!</v>
      </c>
      <c r="O14" s="19" t="e">
        <f>#REF!*5-N14</f>
        <v>#REF!</v>
      </c>
      <c r="P14" s="18" t="e">
        <f>#REF!*15</f>
        <v>#REF!</v>
      </c>
      <c r="Q14" s="19" t="e">
        <f>#REF!*15-P14</f>
        <v>#REF!</v>
      </c>
      <c r="R14" s="199"/>
      <c r="S14" s="199"/>
      <c r="T14" s="199"/>
      <c r="U14" s="229"/>
      <c r="V14" s="230"/>
      <c r="W14" s="191"/>
      <c r="X14" s="196"/>
      <c r="Y14" s="180"/>
      <c r="Z14" s="180"/>
      <c r="AA14" s="180"/>
      <c r="AB14" s="180"/>
      <c r="AC14" s="180"/>
      <c r="AD14" s="180"/>
      <c r="AE14" s="180"/>
      <c r="AF14" s="180"/>
      <c r="AG14" s="180"/>
    </row>
    <row r="15" spans="1:33" ht="27.75" customHeight="1" x14ac:dyDescent="0.25">
      <c r="A15" s="30" t="s">
        <v>15</v>
      </c>
      <c r="B15" s="30">
        <f>SUM(D14:F17)</f>
        <v>0</v>
      </c>
      <c r="C15" s="98">
        <f>IF(B$34=0,0,B15/B$34)</f>
        <v>0</v>
      </c>
      <c r="D15" s="115"/>
      <c r="E15" s="114"/>
      <c r="F15" s="116"/>
      <c r="G15" s="100">
        <f t="shared" si="0"/>
        <v>0</v>
      </c>
      <c r="H15" s="34" t="s">
        <v>71</v>
      </c>
      <c r="I15" s="32" t="s">
        <v>78</v>
      </c>
      <c r="J15" s="33" t="s">
        <v>0</v>
      </c>
      <c r="K15" s="115"/>
      <c r="L15" s="129"/>
      <c r="M15" s="129"/>
      <c r="N15" s="76" t="e">
        <f>#REF!*5</f>
        <v>#REF!</v>
      </c>
      <c r="O15" s="77" t="e">
        <f>#REF!*5-N15</f>
        <v>#REF!</v>
      </c>
      <c r="P15" s="76" t="e">
        <f>#REF!*15</f>
        <v>#REF!</v>
      </c>
      <c r="Q15" s="77" t="e">
        <f>#REF!*15-P15</f>
        <v>#REF!</v>
      </c>
      <c r="R15" s="199"/>
      <c r="S15" s="276" t="s">
        <v>174</v>
      </c>
      <c r="T15" s="277"/>
      <c r="U15" s="229"/>
      <c r="V15" s="230"/>
      <c r="W15" s="191"/>
      <c r="X15" s="196"/>
      <c r="Y15" s="185" t="s">
        <v>10</v>
      </c>
      <c r="Z15" s="186"/>
      <c r="AA15" s="186"/>
      <c r="AB15" s="186"/>
      <c r="AC15" s="186"/>
      <c r="AD15" s="186"/>
      <c r="AE15" s="186"/>
      <c r="AF15" s="186"/>
      <c r="AG15" s="180"/>
    </row>
    <row r="16" spans="1:33" ht="27.75" customHeight="1" x14ac:dyDescent="0.25">
      <c r="A16" s="30" t="s">
        <v>101</v>
      </c>
      <c r="B16" s="212"/>
      <c r="C16" s="42"/>
      <c r="D16" s="105">
        <f>Donnees_Entree_Resulats!D16</f>
        <v>0</v>
      </c>
      <c r="E16" s="97">
        <f>Donnees_Entree_Resulats!E16</f>
        <v>0</v>
      </c>
      <c r="F16" s="106">
        <f>Donnees_Entree_Resulats!F16</f>
        <v>0</v>
      </c>
      <c r="G16" s="100">
        <f t="shared" si="0"/>
        <v>0</v>
      </c>
      <c r="H16" s="34" t="s">
        <v>72</v>
      </c>
      <c r="I16" s="32" t="s">
        <v>78</v>
      </c>
      <c r="J16" s="35" t="s">
        <v>35</v>
      </c>
      <c r="K16" s="202">
        <f>D16*AB$3+E16*AB$4</f>
        <v>0</v>
      </c>
      <c r="L16" s="125">
        <f>(SUM(D16:F16))*((SUM(AE$19,AE$22))-(SUM(AE$11,AE$13))+0.3*(SUM(AB19,AB21:AB22)))</f>
        <v>0</v>
      </c>
      <c r="M16" s="202">
        <f>(SUM(D16:F16))*(SUM(AE$20)-(SUM(AE$12)))</f>
        <v>0</v>
      </c>
      <c r="N16" s="21" t="e">
        <f>#REF!*5</f>
        <v>#REF!</v>
      </c>
      <c r="O16" s="22" t="e">
        <f>#REF!*5-N16</f>
        <v>#REF!</v>
      </c>
      <c r="P16" s="21" t="e">
        <f>#REF!*15</f>
        <v>#REF!</v>
      </c>
      <c r="Q16" s="22" t="e">
        <f>#REF!*15-P16</f>
        <v>#REF!</v>
      </c>
      <c r="R16" s="200" t="s">
        <v>108</v>
      </c>
      <c r="S16" s="200"/>
      <c r="T16" s="200"/>
      <c r="U16" s="231"/>
      <c r="V16" s="232"/>
      <c r="W16" s="192"/>
      <c r="X16" s="196"/>
      <c r="Y16" s="13" t="s">
        <v>38</v>
      </c>
      <c r="Z16" s="14"/>
      <c r="AA16" s="14"/>
      <c r="AB16" s="14"/>
      <c r="AC16" s="14"/>
      <c r="AD16" s="14"/>
      <c r="AE16" s="14"/>
      <c r="AF16" s="187"/>
      <c r="AG16" s="180"/>
    </row>
    <row r="17" spans="1:34" ht="26.25" thickBot="1" x14ac:dyDescent="0.3">
      <c r="A17" s="42"/>
      <c r="B17" s="222"/>
      <c r="C17" s="42"/>
      <c r="D17" s="111">
        <f>Donnees_Entree_Resulats!D17</f>
        <v>0</v>
      </c>
      <c r="E17" s="112">
        <f>Donnees_Entree_Resulats!E17</f>
        <v>0</v>
      </c>
      <c r="F17" s="113">
        <f>Donnees_Entree_Resulats!F17</f>
        <v>0</v>
      </c>
      <c r="G17" s="110">
        <f t="shared" si="0"/>
        <v>0</v>
      </c>
      <c r="H17" s="43" t="s">
        <v>18</v>
      </c>
      <c r="I17" s="44" t="s">
        <v>78</v>
      </c>
      <c r="J17" s="40" t="s">
        <v>125</v>
      </c>
      <c r="K17" s="203">
        <f>D17*AB$3+E17*AB$4</f>
        <v>0</v>
      </c>
      <c r="L17" s="126">
        <f>(SUM(D17:F17))*((0.3*(0.2*SUM(AB$19,AB$21:AB$22)+0.5*SUM(AA$19,AA$21:AA$22)+0.3*SUM(AC19,AC21:AC22)))+((SUM(AE19,AE22))-(SUM(AE$11,AE$13))))</f>
        <v>0</v>
      </c>
      <c r="M17" s="254">
        <f>(SUM(D17:F17))*(SUM(AE$20)-(SUM(AE$12)))</f>
        <v>0</v>
      </c>
      <c r="N17" s="24" t="e">
        <f>#REF!*5</f>
        <v>#REF!</v>
      </c>
      <c r="O17" s="25" t="e">
        <f>#REF!*5-N17</f>
        <v>#REF!</v>
      </c>
      <c r="P17" s="24" t="e">
        <f>#REF!*15</f>
        <v>#REF!</v>
      </c>
      <c r="Q17" s="25" t="e">
        <f>#REF!*15-P17</f>
        <v>#REF!</v>
      </c>
      <c r="R17" s="200" t="s">
        <v>116</v>
      </c>
      <c r="S17" s="200"/>
      <c r="T17" s="200"/>
      <c r="U17" s="231"/>
      <c r="V17" s="232"/>
      <c r="W17" s="192"/>
      <c r="X17" s="196"/>
      <c r="Y17" s="10"/>
      <c r="Z17" s="8" t="s">
        <v>89</v>
      </c>
      <c r="AA17" s="8" t="s">
        <v>90</v>
      </c>
      <c r="AB17" s="8" t="s">
        <v>91</v>
      </c>
      <c r="AC17" s="8" t="s">
        <v>92</v>
      </c>
      <c r="AD17" s="8" t="s">
        <v>93</v>
      </c>
      <c r="AE17" s="8" t="s">
        <v>94</v>
      </c>
      <c r="AF17" s="8" t="s">
        <v>98</v>
      </c>
      <c r="AG17" s="8" t="s">
        <v>99</v>
      </c>
    </row>
    <row r="18" spans="1:34" ht="27.75" customHeight="1" thickBot="1" x14ac:dyDescent="0.3">
      <c r="A18" s="26" t="s">
        <v>31</v>
      </c>
      <c r="B18" s="213"/>
      <c r="C18" s="58"/>
      <c r="D18" s="102">
        <f>Donnees_Entree_Resulats!D18</f>
        <v>0</v>
      </c>
      <c r="E18" s="103">
        <f>Donnees_Entree_Resulats!E18</f>
        <v>0</v>
      </c>
      <c r="F18" s="104">
        <f>Donnees_Entree_Resulats!F18</f>
        <v>0</v>
      </c>
      <c r="G18" s="117">
        <f t="shared" si="0"/>
        <v>0</v>
      </c>
      <c r="H18" s="27" t="s">
        <v>16</v>
      </c>
      <c r="I18" s="28" t="s">
        <v>17</v>
      </c>
      <c r="J18" s="29" t="s">
        <v>15</v>
      </c>
      <c r="K18" s="201">
        <f>(D18*AB$3+E18*AB$4)</f>
        <v>0</v>
      </c>
      <c r="L18" s="124">
        <f>(SUM(D18:F18))*((SUM(AF19,AF22))-(SUM(AF$11,AF$13)))</f>
        <v>0</v>
      </c>
      <c r="M18" s="121">
        <f>(SUM(D18:F18))*((SUM(AF20))-(SUM(AF$12)))</f>
        <v>0</v>
      </c>
      <c r="N18" s="18" t="e">
        <f>#REF!*5</f>
        <v>#REF!</v>
      </c>
      <c r="O18" s="19" t="e">
        <f>#REF!*5-N18</f>
        <v>#REF!</v>
      </c>
      <c r="P18" s="18" t="e">
        <f>#REF!*15</f>
        <v>#REF!</v>
      </c>
      <c r="Q18" s="19" t="e">
        <f>#REF!*15-P18</f>
        <v>#REF!</v>
      </c>
      <c r="R18" s="199"/>
      <c r="S18" s="199"/>
      <c r="T18" s="199"/>
      <c r="U18" s="229"/>
      <c r="V18" s="230"/>
      <c r="W18" s="191"/>
      <c r="X18" s="196"/>
      <c r="Y18" s="66"/>
      <c r="Z18" s="67" t="s">
        <v>5</v>
      </c>
      <c r="AA18" s="1" t="s">
        <v>2</v>
      </c>
      <c r="AB18" s="1" t="s">
        <v>3</v>
      </c>
      <c r="AC18" s="1" t="s">
        <v>1</v>
      </c>
      <c r="AD18" s="1" t="s">
        <v>11</v>
      </c>
      <c r="AE18" s="1" t="s">
        <v>95</v>
      </c>
      <c r="AF18" s="1" t="s">
        <v>96</v>
      </c>
      <c r="AG18" s="68" t="s">
        <v>97</v>
      </c>
    </row>
    <row r="19" spans="1:34" ht="27.75" customHeight="1" x14ac:dyDescent="0.25">
      <c r="A19" s="30" t="s">
        <v>15</v>
      </c>
      <c r="B19" s="30">
        <f>SUM(D18:F21)</f>
        <v>0</v>
      </c>
      <c r="C19" s="98">
        <f>IF(B$34=0,0,B19/B$34)</f>
        <v>0</v>
      </c>
      <c r="D19" s="115"/>
      <c r="E19" s="114"/>
      <c r="F19" s="116"/>
      <c r="G19" s="100">
        <f t="shared" si="0"/>
        <v>0</v>
      </c>
      <c r="H19" s="34" t="s">
        <v>71</v>
      </c>
      <c r="I19" s="32" t="s">
        <v>78</v>
      </c>
      <c r="J19" s="33" t="s">
        <v>0</v>
      </c>
      <c r="K19" s="115"/>
      <c r="L19" s="115"/>
      <c r="M19" s="129"/>
      <c r="N19" s="76" t="e">
        <f>#REF!*5</f>
        <v>#REF!</v>
      </c>
      <c r="O19" s="77" t="e">
        <f>#REF!*5-N19</f>
        <v>#REF!</v>
      </c>
      <c r="P19" s="76" t="e">
        <f>#REF!*15</f>
        <v>#REF!</v>
      </c>
      <c r="Q19" s="77" t="e">
        <f>#REF!*15-P19</f>
        <v>#REF!</v>
      </c>
      <c r="R19" s="199"/>
      <c r="S19" s="276" t="s">
        <v>173</v>
      </c>
      <c r="T19" s="277"/>
      <c r="U19" s="229"/>
      <c r="V19" s="230"/>
      <c r="W19" s="191"/>
      <c r="X19" s="196" t="s">
        <v>88</v>
      </c>
      <c r="Y19" s="175" t="s">
        <v>4</v>
      </c>
      <c r="Z19" s="69">
        <v>1.8</v>
      </c>
      <c r="AA19" s="3">
        <v>3.2</v>
      </c>
      <c r="AB19" s="3">
        <v>2.7</v>
      </c>
      <c r="AC19" s="3">
        <v>0.4</v>
      </c>
      <c r="AD19" s="2">
        <v>0</v>
      </c>
      <c r="AE19" s="2">
        <f>0.7*$AB19</f>
        <v>1.89</v>
      </c>
      <c r="AF19" s="2">
        <f>0.5*AB19</f>
        <v>1.35</v>
      </c>
      <c r="AG19" s="70">
        <f>0.3*AB19</f>
        <v>0.81</v>
      </c>
    </row>
    <row r="20" spans="1:34" ht="27.75" customHeight="1" x14ac:dyDescent="0.25">
      <c r="A20" s="30" t="s">
        <v>103</v>
      </c>
      <c r="B20" s="213"/>
      <c r="C20" s="42"/>
      <c r="D20" s="105">
        <f>Donnees_Entree_Resulats!D20</f>
        <v>0</v>
      </c>
      <c r="E20" s="97">
        <f>Donnees_Entree_Resulats!E20</f>
        <v>0</v>
      </c>
      <c r="F20" s="106">
        <f>Donnees_Entree_Resulats!F20</f>
        <v>0</v>
      </c>
      <c r="G20" s="100">
        <f t="shared" si="0"/>
        <v>0</v>
      </c>
      <c r="H20" s="34" t="s">
        <v>72</v>
      </c>
      <c r="I20" s="32" t="s">
        <v>78</v>
      </c>
      <c r="J20" s="35" t="s">
        <v>35</v>
      </c>
      <c r="K20" s="81">
        <f>(D20*AB$3+E20*AB$4)</f>
        <v>0</v>
      </c>
      <c r="L20" s="125">
        <f>(SUM(D20:F20))*((SUM(AF$19,AF$22))-(SUM(AF$11,AF$13))+0.5*(SUM(AB19,AB21:AB22)))</f>
        <v>0</v>
      </c>
      <c r="M20" s="122">
        <f>(SUM(D20:F20))*((SUM(AF20))-(SUM(AF$12)))</f>
        <v>0</v>
      </c>
      <c r="N20" s="21" t="e">
        <f>#REF!*5</f>
        <v>#REF!</v>
      </c>
      <c r="O20" s="22" t="e">
        <f>#REF!*5-N20</f>
        <v>#REF!</v>
      </c>
      <c r="P20" s="21" t="e">
        <f>#REF!*15</f>
        <v>#REF!</v>
      </c>
      <c r="Q20" s="22" t="e">
        <f>#REF!*15-P20</f>
        <v>#REF!</v>
      </c>
      <c r="R20" s="200" t="s">
        <v>109</v>
      </c>
      <c r="S20" s="200"/>
      <c r="T20" s="200"/>
      <c r="U20" s="231"/>
      <c r="V20" s="232"/>
      <c r="W20" s="192"/>
      <c r="X20" s="196" t="s">
        <v>87</v>
      </c>
      <c r="Y20" s="175" t="s">
        <v>8</v>
      </c>
      <c r="Z20" s="69">
        <f>6.3*0.7</f>
        <v>4.4099999999999993</v>
      </c>
      <c r="AA20" s="3">
        <v>11.4</v>
      </c>
      <c r="AB20" s="3">
        <f>9.7*0.5</f>
        <v>4.8499999999999996</v>
      </c>
      <c r="AC20" s="3">
        <v>0</v>
      </c>
      <c r="AD20" s="3">
        <v>0</v>
      </c>
      <c r="AE20" s="3">
        <f>0.7*AB20</f>
        <v>3.3949999999999996</v>
      </c>
      <c r="AF20" s="3">
        <f>0.5*AB20</f>
        <v>2.4249999999999998</v>
      </c>
      <c r="AG20" s="154">
        <f>0.3*AB20</f>
        <v>1.4549999999999998</v>
      </c>
    </row>
    <row r="21" spans="1:34" ht="39" thickBot="1" x14ac:dyDescent="0.3">
      <c r="A21" s="36"/>
      <c r="B21" s="222"/>
      <c r="C21" s="36"/>
      <c r="D21" s="111">
        <f>Donnees_Entree_Resulats!D21</f>
        <v>0</v>
      </c>
      <c r="E21" s="112">
        <f>Donnees_Entree_Resulats!E21</f>
        <v>0</v>
      </c>
      <c r="F21" s="113">
        <f>Donnees_Entree_Resulats!F21</f>
        <v>0</v>
      </c>
      <c r="G21" s="101">
        <f t="shared" si="0"/>
        <v>0</v>
      </c>
      <c r="H21" s="38" t="s">
        <v>18</v>
      </c>
      <c r="I21" s="39" t="s">
        <v>78</v>
      </c>
      <c r="J21" s="40" t="s">
        <v>125</v>
      </c>
      <c r="K21" s="82">
        <f t="shared" ref="K21:K30" si="3">(D21*AB$3+E21*AB$4)</f>
        <v>0</v>
      </c>
      <c r="L21" s="82">
        <f>(SUM(D21:F21))*((0.5*(0.2*SUM(AB$19,AB$21:AB$22)+0.5*SUM(AA$19,AA$21:AA$22)+0.3*SUM(AC19,AC21:AC22)))+((SUM(AF19,AF22))-(SUM(AF$11,AF$13))))</f>
        <v>0</v>
      </c>
      <c r="M21" s="123">
        <f>(SUM(D21:F21))*((SUM(AF20))-(SUM(AF$12)))</f>
        <v>0</v>
      </c>
      <c r="N21" s="24" t="e">
        <f>#REF!*5</f>
        <v>#REF!</v>
      </c>
      <c r="O21" s="25" t="e">
        <f>#REF!*5-N21</f>
        <v>#REF!</v>
      </c>
      <c r="P21" s="24" t="e">
        <f>#REF!*15</f>
        <v>#REF!</v>
      </c>
      <c r="Q21" s="25" t="e">
        <f>#REF!*15-P21</f>
        <v>#REF!</v>
      </c>
      <c r="R21" s="200" t="s">
        <v>116</v>
      </c>
      <c r="S21" s="200"/>
      <c r="T21" s="200"/>
      <c r="U21" s="231"/>
      <c r="V21" s="232"/>
      <c r="W21" s="192"/>
      <c r="X21" s="196" t="s">
        <v>111</v>
      </c>
      <c r="Y21" s="176" t="s">
        <v>165</v>
      </c>
      <c r="Z21" s="69">
        <f>Z20/2</f>
        <v>2.2049999999999996</v>
      </c>
      <c r="AA21" s="160">
        <f>AA20/2</f>
        <v>5.7</v>
      </c>
      <c r="AB21" s="3">
        <f>AB20/2</f>
        <v>2.4249999999999998</v>
      </c>
      <c r="AC21" s="3">
        <f>AC20/2</f>
        <v>0</v>
      </c>
      <c r="AD21" s="3">
        <f>AD20/2</f>
        <v>0</v>
      </c>
      <c r="AE21" s="256"/>
      <c r="AF21" s="256"/>
      <c r="AG21" s="257"/>
    </row>
    <row r="22" spans="1:34" ht="27.75" customHeight="1" x14ac:dyDescent="0.25">
      <c r="A22" s="30" t="s">
        <v>31</v>
      </c>
      <c r="B22" s="213"/>
      <c r="C22" s="42"/>
      <c r="D22" s="102">
        <f>Donnees_Entree_Resulats!D22</f>
        <v>0</v>
      </c>
      <c r="E22" s="103">
        <f>Donnees_Entree_Resulats!E22</f>
        <v>0</v>
      </c>
      <c r="F22" s="104">
        <f>Donnees_Entree_Resulats!F22</f>
        <v>0</v>
      </c>
      <c r="G22" s="99">
        <f t="shared" si="0"/>
        <v>0</v>
      </c>
      <c r="H22" s="31" t="s">
        <v>16</v>
      </c>
      <c r="I22" s="46" t="s">
        <v>17</v>
      </c>
      <c r="J22" s="65" t="s">
        <v>15</v>
      </c>
      <c r="K22" s="202">
        <f>(D22*AB$3+E22*AB$4)</f>
        <v>0</v>
      </c>
      <c r="L22" s="202">
        <f>(SUM(D22:F22))*((SUM(AG$19,AG$22))-(SUM(AG$11,AG$13)))</f>
        <v>0</v>
      </c>
      <c r="M22" s="202">
        <f>SUM(D22:F22)*((SUM(AG$20)-(SUM(AG$12))))</f>
        <v>0</v>
      </c>
      <c r="N22" s="18" t="e">
        <f>#REF!*5</f>
        <v>#REF!</v>
      </c>
      <c r="O22" s="19" t="e">
        <f>#REF!*5-N22</f>
        <v>#REF!</v>
      </c>
      <c r="P22" s="18" t="e">
        <f>#REF!*15</f>
        <v>#REF!</v>
      </c>
      <c r="Q22" s="19" t="e">
        <f>#REF!*15-P22</f>
        <v>#REF!</v>
      </c>
      <c r="R22" s="199"/>
      <c r="S22" s="199"/>
      <c r="T22" s="199"/>
      <c r="U22" s="229"/>
      <c r="V22" s="230"/>
      <c r="W22" s="191"/>
      <c r="X22" s="196" t="s">
        <v>86</v>
      </c>
      <c r="Y22" s="177" t="s">
        <v>9</v>
      </c>
      <c r="Z22" s="69">
        <f>6.3-Z20</f>
        <v>1.8900000000000006</v>
      </c>
      <c r="AA22" s="160">
        <v>0</v>
      </c>
      <c r="AB22" s="3">
        <f>9.7-AB20</f>
        <v>4.8499999999999996</v>
      </c>
      <c r="AC22" s="3">
        <v>1.4</v>
      </c>
      <c r="AD22" s="3">
        <v>0</v>
      </c>
      <c r="AE22" s="3">
        <f>0.7*AB22</f>
        <v>3.3949999999999996</v>
      </c>
      <c r="AF22" s="3">
        <f>0.5*AB22</f>
        <v>2.4249999999999998</v>
      </c>
      <c r="AG22" s="158">
        <f>0.3*AB22</f>
        <v>1.4549999999999998</v>
      </c>
    </row>
    <row r="23" spans="1:34" ht="27.75" customHeight="1" thickBot="1" x14ac:dyDescent="0.3">
      <c r="A23" s="30" t="s">
        <v>15</v>
      </c>
      <c r="B23" s="30">
        <f>SUM(D22:F25)</f>
        <v>0</v>
      </c>
      <c r="C23" s="98">
        <f>IF(B$34=0,0,B23/B$34)</f>
        <v>0</v>
      </c>
      <c r="D23" s="105">
        <f>Donnees_Entree_Resulats!D23</f>
        <v>0</v>
      </c>
      <c r="E23" s="97">
        <f>Donnees_Entree_Resulats!E23</f>
        <v>0</v>
      </c>
      <c r="F23" s="106">
        <f>Donnees_Entree_Resulats!F23</f>
        <v>0</v>
      </c>
      <c r="G23" s="100">
        <f t="shared" si="0"/>
        <v>0</v>
      </c>
      <c r="H23" s="34" t="s">
        <v>71</v>
      </c>
      <c r="I23" s="32" t="s">
        <v>78</v>
      </c>
      <c r="J23" s="33" t="s">
        <v>0</v>
      </c>
      <c r="K23" s="122">
        <f t="shared" si="3"/>
        <v>0</v>
      </c>
      <c r="L23" s="122">
        <f>(SUM(D23:F23))*((SUM(AG$19,AG$22))-(SUM(AG$11,AG$13))+0.7*(SUM(AA19,AA21:AA22)))</f>
        <v>0</v>
      </c>
      <c r="M23" s="122">
        <f>SUM(D23:F23)*((SUM(AG$20)-(SUM(AG$12))))</f>
        <v>0</v>
      </c>
      <c r="N23" s="21" t="e">
        <f>#REF!*5</f>
        <v>#REF!</v>
      </c>
      <c r="O23" s="22" t="e">
        <f>#REF!*5-N23</f>
        <v>#REF!</v>
      </c>
      <c r="P23" s="21" t="e">
        <f>#REF!*15</f>
        <v>#REF!</v>
      </c>
      <c r="Q23" s="22" t="e">
        <f>#REF!*15-P23</f>
        <v>#REF!</v>
      </c>
      <c r="R23" s="200" t="s">
        <v>107</v>
      </c>
      <c r="S23" s="200"/>
      <c r="T23" s="200"/>
      <c r="U23" s="231"/>
      <c r="V23" s="232"/>
      <c r="W23" s="192"/>
      <c r="X23" s="196" t="s">
        <v>85</v>
      </c>
      <c r="Y23" s="178" t="s">
        <v>104</v>
      </c>
      <c r="Z23" s="155">
        <f>SUM(Z19,Z21:Z22)</f>
        <v>5.8950000000000005</v>
      </c>
      <c r="AA23" s="159">
        <f>SUM(AA19,AA21:AA22)</f>
        <v>8.9</v>
      </c>
      <c r="AB23" s="161">
        <f>SUM(AB19,AB21:AB22)</f>
        <v>9.9749999999999996</v>
      </c>
      <c r="AC23" s="161">
        <f>SUM(AC19,AC21:AC22)</f>
        <v>1.7999999999999998</v>
      </c>
      <c r="AD23" s="161">
        <f>SUM(AD19,AD21:AD22)</f>
        <v>0</v>
      </c>
      <c r="AE23" s="156"/>
      <c r="AF23" s="162"/>
      <c r="AG23" s="157"/>
    </row>
    <row r="24" spans="1:34" ht="27.75" customHeight="1" x14ac:dyDescent="0.25">
      <c r="A24" s="30" t="s">
        <v>102</v>
      </c>
      <c r="B24" s="213"/>
      <c r="C24" s="42"/>
      <c r="D24" s="105">
        <f>Donnees_Entree_Resulats!D24</f>
        <v>0</v>
      </c>
      <c r="E24" s="97">
        <f>Donnees_Entree_Resulats!E24</f>
        <v>0</v>
      </c>
      <c r="F24" s="106">
        <f>Donnees_Entree_Resulats!F24</f>
        <v>0</v>
      </c>
      <c r="G24" s="100">
        <f t="shared" si="0"/>
        <v>0</v>
      </c>
      <c r="H24" s="34" t="s">
        <v>72</v>
      </c>
      <c r="I24" s="32" t="s">
        <v>78</v>
      </c>
      <c r="J24" s="35" t="s">
        <v>35</v>
      </c>
      <c r="K24" s="122">
        <f t="shared" si="3"/>
        <v>0</v>
      </c>
      <c r="L24" s="122">
        <f>(SUM(D24:F24))*((SUM(AG$19,AG$22))-(SUM(AG$11,AG$13))+(0.7*(SUM(AB19,AB21:AB22))))</f>
        <v>0</v>
      </c>
      <c r="M24" s="122">
        <f>SUM(D24:F24)*((SUM(AG$20)-(SUM(AG$12))))</f>
        <v>0</v>
      </c>
      <c r="N24" s="21" t="e">
        <f>#REF!*5</f>
        <v>#REF!</v>
      </c>
      <c r="O24" s="22" t="e">
        <f>#REF!*5-N24</f>
        <v>#REF!</v>
      </c>
      <c r="P24" s="21" t="e">
        <f>#REF!*15</f>
        <v>#REF!</v>
      </c>
      <c r="Q24" s="22" t="e">
        <f>#REF!*15-P24</f>
        <v>#REF!</v>
      </c>
      <c r="R24" s="200" t="s">
        <v>110</v>
      </c>
      <c r="S24" s="200"/>
      <c r="T24" s="200"/>
      <c r="U24" s="231"/>
      <c r="V24" s="232"/>
      <c r="W24" s="192"/>
      <c r="X24" s="196"/>
      <c r="Y24" s="180"/>
      <c r="Z24" s="180"/>
      <c r="AA24" s="180"/>
      <c r="AB24" s="180"/>
      <c r="AC24" s="180"/>
      <c r="AD24" s="180"/>
      <c r="AE24" s="180"/>
      <c r="AF24" s="180"/>
      <c r="AG24" s="180"/>
    </row>
    <row r="25" spans="1:34" ht="32.25" customHeight="1" thickBot="1" x14ac:dyDescent="0.3">
      <c r="A25" s="42"/>
      <c r="B25" s="222"/>
      <c r="C25" s="36"/>
      <c r="D25" s="111">
        <f>Donnees_Entree_Resulats!D25</f>
        <v>0</v>
      </c>
      <c r="E25" s="112">
        <f>Donnees_Entree_Resulats!E25</f>
        <v>0</v>
      </c>
      <c r="F25" s="113">
        <f>Donnees_Entree_Resulats!F25</f>
        <v>0</v>
      </c>
      <c r="G25" s="110">
        <f t="shared" si="0"/>
        <v>0</v>
      </c>
      <c r="H25" s="43" t="s">
        <v>18</v>
      </c>
      <c r="I25" s="39" t="s">
        <v>78</v>
      </c>
      <c r="J25" s="40" t="s">
        <v>125</v>
      </c>
      <c r="K25" s="204">
        <f t="shared" si="3"/>
        <v>0</v>
      </c>
      <c r="L25" s="126">
        <f>(SUM(D25:F25))*((0.7*(0.2*SUM(AB$19,AB$21:AB$22)+0.5*SUM(AA$19,AA$21:AA$22)+0.3*SUM(AC19,AC21:AC22)))+((SUM(AG$19,AG$22))-(SUM(AG$11,AG$13))))</f>
        <v>0</v>
      </c>
      <c r="M25" s="204">
        <f>SUM(D25:F25)*((SUM(AG$20)-(SUM(AG$12))))</f>
        <v>0</v>
      </c>
      <c r="N25" s="24" t="e">
        <f>#REF!*5</f>
        <v>#REF!</v>
      </c>
      <c r="O25" s="25" t="e">
        <f>#REF!*5-N25</f>
        <v>#REF!</v>
      </c>
      <c r="P25" s="24" t="e">
        <f>#REF!*15</f>
        <v>#REF!</v>
      </c>
      <c r="Q25" s="25" t="e">
        <f>#REF!*15-P25</f>
        <v>#REF!</v>
      </c>
      <c r="R25" s="200" t="s">
        <v>116</v>
      </c>
      <c r="S25" s="200"/>
      <c r="T25" s="200"/>
      <c r="U25" s="231"/>
      <c r="V25" s="232"/>
      <c r="W25" s="192"/>
      <c r="X25" s="196"/>
      <c r="Y25" s="180"/>
      <c r="Z25" s="180"/>
      <c r="AA25" s="180"/>
      <c r="AB25" s="180"/>
      <c r="AC25" s="180"/>
      <c r="AD25" s="180"/>
      <c r="AE25" s="180"/>
      <c r="AF25" s="180"/>
      <c r="AG25" s="180"/>
    </row>
    <row r="26" spans="1:34" ht="27.75" customHeight="1" x14ac:dyDescent="0.25">
      <c r="A26" s="26" t="s">
        <v>32</v>
      </c>
      <c r="B26" s="213"/>
      <c r="C26" s="58"/>
      <c r="D26" s="102">
        <f>Donnees_Entree_Resulats!D26</f>
        <v>0</v>
      </c>
      <c r="E26" s="103">
        <f>Donnees_Entree_Resulats!E26</f>
        <v>0</v>
      </c>
      <c r="F26" s="104">
        <f>Donnees_Entree_Resulats!F26</f>
        <v>0</v>
      </c>
      <c r="G26" s="117">
        <f t="shared" si="0"/>
        <v>0</v>
      </c>
      <c r="H26" s="27" t="s">
        <v>19</v>
      </c>
      <c r="I26" s="28" t="s">
        <v>17</v>
      </c>
      <c r="J26" s="41" t="s">
        <v>1</v>
      </c>
      <c r="K26" s="121">
        <f t="shared" si="3"/>
        <v>0</v>
      </c>
      <c r="L26" s="130">
        <f>(SUM(D26:F26)*(SUM(AC$19,AC$22)-SUM(AC$11,AC$13)))</f>
        <v>0</v>
      </c>
      <c r="M26" s="127">
        <f>(SUM(D26:F26)*((SUM(AC$20)-SUM(AC$12))))</f>
        <v>0</v>
      </c>
      <c r="N26" s="18" t="e">
        <f>#REF!*5</f>
        <v>#REF!</v>
      </c>
      <c r="O26" s="19" t="e">
        <f>#REF!*5-N26</f>
        <v>#REF!</v>
      </c>
      <c r="P26" s="18" t="e">
        <f>#REF!*15</f>
        <v>#REF!</v>
      </c>
      <c r="Q26" s="19" t="e">
        <f>#REF!*15-P26</f>
        <v>#REF!</v>
      </c>
      <c r="R26" s="199"/>
      <c r="S26" s="199"/>
      <c r="T26" s="199"/>
      <c r="U26" s="229"/>
      <c r="V26" s="230"/>
      <c r="W26" s="191"/>
      <c r="X26" s="196"/>
      <c r="Y26" s="180"/>
      <c r="Z26" s="180"/>
      <c r="AA26" s="180"/>
      <c r="AB26" s="180"/>
      <c r="AC26" s="180"/>
      <c r="AD26" s="180"/>
      <c r="AE26" s="180"/>
      <c r="AF26" s="180"/>
      <c r="AG26" s="180"/>
    </row>
    <row r="27" spans="1:34" ht="27.75" customHeight="1" x14ac:dyDescent="0.25">
      <c r="A27" s="30" t="s">
        <v>1</v>
      </c>
      <c r="B27" s="30">
        <f>SUM(D26:F28)</f>
        <v>0</v>
      </c>
      <c r="C27" s="98">
        <f>IF(B$34=0,0,B27/B$34)</f>
        <v>0</v>
      </c>
      <c r="D27" s="105">
        <f>Donnees_Entree_Resulats!D27</f>
        <v>0</v>
      </c>
      <c r="E27" s="97">
        <f>Donnees_Entree_Resulats!E27</f>
        <v>0</v>
      </c>
      <c r="F27" s="106">
        <f>Donnees_Entree_Resulats!F27</f>
        <v>0</v>
      </c>
      <c r="G27" s="100">
        <f t="shared" si="0"/>
        <v>0</v>
      </c>
      <c r="H27" s="34" t="s">
        <v>73</v>
      </c>
      <c r="I27" s="44" t="s">
        <v>78</v>
      </c>
      <c r="J27" s="33" t="s">
        <v>0</v>
      </c>
      <c r="K27" s="122">
        <f t="shared" si="3"/>
        <v>0</v>
      </c>
      <c r="L27" s="131">
        <f>(SUM(D27:F27)*(SUM(AA$19,AA$22)-SUM(AC$11,AC$13)))</f>
        <v>0</v>
      </c>
      <c r="M27" s="128">
        <f>(SUM(D27:F27)*((SUM(AA$20)-SUM(AC$12))))</f>
        <v>0</v>
      </c>
      <c r="N27" s="21" t="e">
        <f>#REF!*5</f>
        <v>#REF!</v>
      </c>
      <c r="O27" s="22" t="e">
        <f>#REF!*5-N27</f>
        <v>#REF!</v>
      </c>
      <c r="P27" s="21" t="e">
        <f>#REF!*15</f>
        <v>#REF!</v>
      </c>
      <c r="Q27" s="22" t="e">
        <f>#REF!*15-P27</f>
        <v>#REF!</v>
      </c>
      <c r="R27" s="199"/>
      <c r="S27" s="199"/>
      <c r="T27" s="199"/>
      <c r="U27" s="229"/>
      <c r="V27" s="230"/>
      <c r="W27" s="191"/>
      <c r="X27" s="196"/>
      <c r="Y27" s="180"/>
      <c r="Z27" s="180"/>
      <c r="AA27" s="180"/>
      <c r="AB27" s="180"/>
      <c r="AC27" s="180"/>
      <c r="AD27" s="180"/>
      <c r="AE27" s="180"/>
      <c r="AF27" s="180"/>
      <c r="AG27" s="180"/>
    </row>
    <row r="28" spans="1:34" ht="30.75" customHeight="1" thickBot="1" x14ac:dyDescent="0.3">
      <c r="A28" s="30"/>
      <c r="B28" s="222"/>
      <c r="C28" s="42"/>
      <c r="D28" s="111">
        <f>Donnees_Entree_Resulats!D28</f>
        <v>0</v>
      </c>
      <c r="E28" s="112">
        <f>Donnees_Entree_Resulats!E28</f>
        <v>0</v>
      </c>
      <c r="F28" s="113">
        <f>Donnees_Entree_Resulats!F28</f>
        <v>0</v>
      </c>
      <c r="G28" s="101">
        <f t="shared" si="0"/>
        <v>0</v>
      </c>
      <c r="H28" s="38" t="s">
        <v>20</v>
      </c>
      <c r="I28" s="39" t="s">
        <v>78</v>
      </c>
      <c r="J28" s="40" t="s">
        <v>125</v>
      </c>
      <c r="K28" s="123">
        <f t="shared" si="3"/>
        <v>0</v>
      </c>
      <c r="L28" s="205">
        <f>(SUM(D28:F28)*((0.8*(SUM(Z$19,Z$22)-SUM(AC$11,AC$13)))+0.1*(SUM(AB19,AB21:AB22)+0.1*(SUM(AA19,AA21:AA22)))))</f>
        <v>0</v>
      </c>
      <c r="M28" s="123">
        <f>(SUM(D28:F28)*(0.8*(SUM(Z$20)-SUM(AC$12))))</f>
        <v>0</v>
      </c>
      <c r="N28" s="24" t="e">
        <f>#REF!*5</f>
        <v>#REF!</v>
      </c>
      <c r="O28" s="25" t="e">
        <f>#REF!*5-N28</f>
        <v>#REF!</v>
      </c>
      <c r="P28" s="24" t="e">
        <f>#REF!*15</f>
        <v>#REF!</v>
      </c>
      <c r="Q28" s="25" t="e">
        <f>#REF!*15-P28</f>
        <v>#REF!</v>
      </c>
      <c r="R28" s="200" t="s">
        <v>120</v>
      </c>
      <c r="S28" s="200"/>
      <c r="T28" s="200"/>
      <c r="U28" s="231"/>
      <c r="V28" s="232"/>
      <c r="W28" s="192"/>
      <c r="X28" s="196"/>
      <c r="Y28" s="180"/>
      <c r="Z28" s="180"/>
      <c r="AA28" s="180"/>
      <c r="AB28" s="180"/>
      <c r="AC28" s="180"/>
      <c r="AD28" s="180"/>
      <c r="AE28" s="180"/>
      <c r="AF28" s="180"/>
      <c r="AG28" s="180"/>
    </row>
    <row r="29" spans="1:34" ht="27" customHeight="1" thickBot="1" x14ac:dyDescent="0.3">
      <c r="A29" s="26" t="s">
        <v>33</v>
      </c>
      <c r="B29" s="213"/>
      <c r="C29" s="58"/>
      <c r="D29" s="102">
        <f>Donnees_Entree_Resulats!D29</f>
        <v>0</v>
      </c>
      <c r="E29" s="103">
        <f>Donnees_Entree_Resulats!E29</f>
        <v>0</v>
      </c>
      <c r="F29" s="104">
        <f>Donnees_Entree_Resulats!F29</f>
        <v>0</v>
      </c>
      <c r="G29" s="99">
        <f t="shared" si="0"/>
        <v>0</v>
      </c>
      <c r="H29" s="31" t="s">
        <v>21</v>
      </c>
      <c r="I29" s="46" t="s">
        <v>17</v>
      </c>
      <c r="J29" s="29" t="s">
        <v>0</v>
      </c>
      <c r="K29" s="206">
        <f t="shared" si="3"/>
        <v>0</v>
      </c>
      <c r="L29" s="124">
        <f>(SUM(D29:F29)*(SUM(AA$19,AA$22)-SUM(AA$11,AA$13)))</f>
        <v>0</v>
      </c>
      <c r="M29" s="128">
        <f>(SUM(D29:F29)*((SUM(AA$20)-SUM(AA$12))))</f>
        <v>0</v>
      </c>
      <c r="N29" s="18" t="e">
        <f>#REF!*5</f>
        <v>#REF!</v>
      </c>
      <c r="O29" s="19" t="e">
        <f>#REF!*5-N29</f>
        <v>#REF!</v>
      </c>
      <c r="P29" s="18" t="e">
        <f>#REF!*15</f>
        <v>#REF!</v>
      </c>
      <c r="Q29" s="19" t="e">
        <f>#REF!*15-P29</f>
        <v>#REF!</v>
      </c>
      <c r="R29" s="199"/>
      <c r="S29" s="199"/>
      <c r="T29" s="199"/>
      <c r="U29" s="229"/>
      <c r="V29" s="230"/>
      <c r="W29" s="191"/>
      <c r="X29" s="196"/>
      <c r="Y29" s="180"/>
      <c r="Z29" s="180"/>
      <c r="AA29" s="180"/>
      <c r="AB29" s="180"/>
      <c r="AC29" s="180"/>
      <c r="AD29" s="180"/>
      <c r="AE29" s="180"/>
      <c r="AF29" s="180"/>
      <c r="AG29" s="180"/>
    </row>
    <row r="30" spans="1:34" s="17" customFormat="1" ht="51.75" customHeight="1" thickBot="1" x14ac:dyDescent="0.3">
      <c r="A30" s="30" t="s">
        <v>0</v>
      </c>
      <c r="B30" s="57">
        <f>SUM(D29:F30)</f>
        <v>0</v>
      </c>
      <c r="C30" s="98">
        <f>IF(B$34=0,0,B30/B$34)</f>
        <v>0</v>
      </c>
      <c r="D30" s="111">
        <f>Donnees_Entree_Resulats!D30</f>
        <v>0</v>
      </c>
      <c r="E30" s="112">
        <f>Donnees_Entree_Resulats!E30</f>
        <v>0</v>
      </c>
      <c r="F30" s="113">
        <f>Donnees_Entree_Resulats!F30</f>
        <v>0</v>
      </c>
      <c r="G30" s="100">
        <f t="shared" si="0"/>
        <v>0</v>
      </c>
      <c r="H30" s="38" t="s">
        <v>22</v>
      </c>
      <c r="I30" s="39" t="s">
        <v>78</v>
      </c>
      <c r="J30" s="40" t="s">
        <v>125</v>
      </c>
      <c r="K30" s="82">
        <f t="shared" si="3"/>
        <v>0</v>
      </c>
      <c r="L30" s="82">
        <f>(SUM(D30:F30)*(0.7*(SUM(Z$19,Z$22)-SUM(AA11,AA13))+0.1*(SUM(AB19,AB21:AB22)+0.2*(SUM(AC19,AC21:AC22)))))</f>
        <v>0</v>
      </c>
      <c r="M30" s="255">
        <f>(SUM(D30:F30))*(0.7*(SUM(Z$20)-SUM(AA$12)))</f>
        <v>0</v>
      </c>
      <c r="N30" s="94" t="e">
        <f>#REF!*5</f>
        <v>#REF!</v>
      </c>
      <c r="O30" s="84">
        <v>0</v>
      </c>
      <c r="P30" s="83" t="e">
        <f>#REF!*15</f>
        <v>#REF!</v>
      </c>
      <c r="Q30" s="84" t="e">
        <f>#REF!*15-P30</f>
        <v>#REF!</v>
      </c>
      <c r="R30" s="200" t="s">
        <v>114</v>
      </c>
      <c r="S30" s="268" t="s">
        <v>176</v>
      </c>
      <c r="T30" s="268"/>
      <c r="U30" s="233"/>
      <c r="V30" s="234"/>
      <c r="Y30" s="188"/>
      <c r="Z30" s="188"/>
      <c r="AA30" s="188"/>
      <c r="AB30" s="188"/>
      <c r="AC30" s="188"/>
      <c r="AD30" s="188"/>
      <c r="AE30" s="188"/>
      <c r="AF30" s="180"/>
      <c r="AG30" s="180"/>
      <c r="AH30"/>
    </row>
    <row r="31" spans="1:34" s="17" customFormat="1" ht="27.75" customHeight="1" thickBot="1" x14ac:dyDescent="0.3">
      <c r="A31" s="26" t="s">
        <v>34</v>
      </c>
      <c r="B31" s="213"/>
      <c r="C31" s="58"/>
      <c r="D31" s="102">
        <f>Donnees_Entree_Resulats!D31</f>
        <v>0</v>
      </c>
      <c r="E31" s="103">
        <f>Donnees_Entree_Resulats!E31</f>
        <v>0</v>
      </c>
      <c r="F31" s="104">
        <f>Donnees_Entree_Resulats!F31</f>
        <v>0</v>
      </c>
      <c r="G31" s="117">
        <f t="shared" si="0"/>
        <v>0</v>
      </c>
      <c r="H31" s="31" t="s">
        <v>23</v>
      </c>
      <c r="I31" s="46" t="s">
        <v>17</v>
      </c>
      <c r="J31" s="33" t="s">
        <v>35</v>
      </c>
      <c r="K31" s="126">
        <f>(D31*AB$3+E31*AB$4)</f>
        <v>0</v>
      </c>
      <c r="L31" s="124">
        <f>(SUM(D31:F31)*(SUM(AB$19,AB$22)-SUM(AB$11,AB$13)))</f>
        <v>0</v>
      </c>
      <c r="M31" s="203">
        <f>SUM(D31:F31)*((SUM(AB$20))-(SUM(AB$12)))</f>
        <v>0</v>
      </c>
      <c r="N31" s="18" t="e">
        <f>#REF!*5</f>
        <v>#REF!</v>
      </c>
      <c r="O31" s="19" t="e">
        <f>#REF!*5-N31</f>
        <v>#REF!</v>
      </c>
      <c r="P31" s="18" t="e">
        <f>#REF!*15</f>
        <v>#REF!</v>
      </c>
      <c r="Q31" s="19" t="e">
        <f>#REF!*15-P31</f>
        <v>#REF!</v>
      </c>
      <c r="R31" s="199"/>
      <c r="S31" s="193"/>
      <c r="T31" s="197"/>
      <c r="U31" s="235"/>
      <c r="V31" s="236"/>
      <c r="Y31" s="188"/>
      <c r="Z31" s="188"/>
      <c r="AA31" s="188"/>
      <c r="AB31" s="188"/>
      <c r="AC31" s="188"/>
      <c r="AD31" s="188"/>
      <c r="AE31" s="188"/>
      <c r="AF31" s="188"/>
      <c r="AG31" s="188"/>
    </row>
    <row r="32" spans="1:34" s="17" customFormat="1" ht="67.5" customHeight="1" thickBot="1" x14ac:dyDescent="0.3">
      <c r="A32" s="30" t="s">
        <v>35</v>
      </c>
      <c r="B32" s="30">
        <f>SUM(D31:F32)</f>
        <v>0</v>
      </c>
      <c r="C32" s="98">
        <f>IF(B$34=0,0,B32/B$34)</f>
        <v>0</v>
      </c>
      <c r="D32" s="107">
        <f>Donnees_Entree_Resulats!D32</f>
        <v>0</v>
      </c>
      <c r="E32" s="108">
        <f>Donnees_Entree_Resulats!E32</f>
        <v>0</v>
      </c>
      <c r="F32" s="109">
        <f>Donnees_Entree_Resulats!F32</f>
        <v>0</v>
      </c>
      <c r="G32" s="110">
        <f t="shared" si="0"/>
        <v>0</v>
      </c>
      <c r="H32" s="47" t="s">
        <v>24</v>
      </c>
      <c r="I32" s="48" t="s">
        <v>78</v>
      </c>
      <c r="J32" s="40" t="s">
        <v>125</v>
      </c>
      <c r="K32" s="126">
        <f>(D32*AB$3+E32*AB$4)</f>
        <v>0</v>
      </c>
      <c r="L32" s="250">
        <f>SUM(D32:F32)*((0.5*(SUM(AB$19,AB$22)-SUM(AB$11,AB$13)))+(0.2*(SUM(AC19,AC21:AC22)+0.3*(SUM(AA19,AA21:AA22)))))</f>
        <v>0</v>
      </c>
      <c r="M32" s="255">
        <f>(SUM(D32:F32))*(0.5*(SUM(Z$20)-SUM(AB$12)))</f>
        <v>0</v>
      </c>
      <c r="N32" s="24" t="e">
        <f>#REF!*5</f>
        <v>#REF!</v>
      </c>
      <c r="O32" s="25" t="e">
        <f>#REF!*5-N32</f>
        <v>#REF!</v>
      </c>
      <c r="P32" s="24" t="e">
        <f>#REF!*15</f>
        <v>#REF!</v>
      </c>
      <c r="Q32" s="25" t="e">
        <f>#REF!*15-P32</f>
        <v>#REF!</v>
      </c>
      <c r="R32" s="200" t="s">
        <v>115</v>
      </c>
      <c r="S32" s="268" t="s">
        <v>175</v>
      </c>
      <c r="T32" s="268"/>
      <c r="U32" s="233"/>
      <c r="V32" s="234"/>
      <c r="Y32" s="188"/>
      <c r="Z32" s="188"/>
      <c r="AA32" s="188"/>
      <c r="AB32" s="188"/>
      <c r="AC32" s="188"/>
      <c r="AD32" s="188"/>
      <c r="AE32" s="188"/>
      <c r="AF32" s="188"/>
      <c r="AG32" s="188"/>
    </row>
    <row r="33" spans="1:33" s="17" customFormat="1" ht="26.25" thickBot="1" x14ac:dyDescent="0.3">
      <c r="A33" s="60" t="s">
        <v>82</v>
      </c>
      <c r="B33" s="61">
        <f>SUM(D33:F33)</f>
        <v>0</v>
      </c>
      <c r="C33" s="62">
        <f>IF(B$34=0,0,B33/B$34)</f>
        <v>0</v>
      </c>
      <c r="D33" s="37">
        <f>Donnees_Entree_Resulats!D33</f>
        <v>0</v>
      </c>
      <c r="E33" s="37">
        <f>Donnees_Entree_Resulats!E33</f>
        <v>0</v>
      </c>
      <c r="F33" s="57">
        <f>Donnees_Entree_Resulats!F33</f>
        <v>0</v>
      </c>
      <c r="G33" s="62">
        <f t="shared" si="0"/>
        <v>0</v>
      </c>
      <c r="H33" s="63" t="s">
        <v>25</v>
      </c>
      <c r="I33" s="64" t="s">
        <v>17</v>
      </c>
      <c r="J33" s="40" t="s">
        <v>125</v>
      </c>
      <c r="K33" s="207">
        <f>(D33*AB$3+E33*AB$4)</f>
        <v>0</v>
      </c>
      <c r="L33" s="207">
        <f>SUM(D33:F33)*(SUM(Z$19,Z$22)-SUM(Z$11,Z$13))</f>
        <v>0</v>
      </c>
      <c r="M33" s="203">
        <f>SUM(D33:F33)*((SUM(Z$20))-(SUM(Z$12)))</f>
        <v>0</v>
      </c>
      <c r="N33" s="85" t="e">
        <f>#REF!*5</f>
        <v>#REF!</v>
      </c>
      <c r="O33" s="86" t="e">
        <f>#REF!*5-N33</f>
        <v>#REF!</v>
      </c>
      <c r="P33" s="85" t="e">
        <f>#REF!*15</f>
        <v>#REF!</v>
      </c>
      <c r="Q33" s="86" t="e">
        <f>#REF!*15-P33</f>
        <v>#REF!</v>
      </c>
      <c r="R33" s="199"/>
      <c r="S33" s="199"/>
      <c r="T33" s="199"/>
      <c r="U33" s="229"/>
      <c r="V33" s="230"/>
      <c r="W33" s="193"/>
      <c r="X33" s="197"/>
      <c r="Y33" s="188"/>
      <c r="Z33" s="188"/>
      <c r="AA33" s="188"/>
      <c r="AB33" s="188"/>
      <c r="AC33" s="188"/>
      <c r="AD33" s="188"/>
      <c r="AE33" s="188"/>
      <c r="AF33" s="188"/>
      <c r="AG33" s="188"/>
    </row>
    <row r="34" spans="1:33" s="17" customFormat="1" ht="29.25" customHeight="1" thickBot="1" x14ac:dyDescent="0.25">
      <c r="A34" s="148" t="s">
        <v>61</v>
      </c>
      <c r="B34" s="223">
        <f t="shared" ref="B34:G34" si="4">SUM(B6:B33)</f>
        <v>0</v>
      </c>
      <c r="C34" s="214">
        <f t="shared" si="4"/>
        <v>0</v>
      </c>
      <c r="D34" s="59">
        <f t="shared" si="4"/>
        <v>0</v>
      </c>
      <c r="E34" s="59">
        <f t="shared" si="4"/>
        <v>0</v>
      </c>
      <c r="F34" s="59">
        <f t="shared" si="4"/>
        <v>0</v>
      </c>
      <c r="G34" s="214">
        <f t="shared" si="4"/>
        <v>0</v>
      </c>
      <c r="H34" s="180"/>
      <c r="I34" s="180"/>
      <c r="J34" s="148" t="s">
        <v>61</v>
      </c>
      <c r="K34" s="118">
        <f t="shared" ref="K34:M34" si="5">SUM(K6:K33)</f>
        <v>0</v>
      </c>
      <c r="L34" s="120">
        <f t="shared" si="5"/>
        <v>0</v>
      </c>
      <c r="M34" s="118">
        <f t="shared" si="5"/>
        <v>0</v>
      </c>
      <c r="N34" s="119" t="e">
        <f>SUM(N6:N33)</f>
        <v>#REF!</v>
      </c>
      <c r="O34" s="87" t="e">
        <f t="shared" ref="O34:Q34" si="6">SUM(O6:O33)</f>
        <v>#REF!</v>
      </c>
      <c r="P34" s="87" t="e">
        <f t="shared" si="6"/>
        <v>#REF!</v>
      </c>
      <c r="Q34" s="88" t="e">
        <f t="shared" si="6"/>
        <v>#REF!</v>
      </c>
      <c r="R34" s="199"/>
      <c r="S34" s="199"/>
      <c r="T34" s="199"/>
      <c r="U34" s="229"/>
      <c r="V34" s="230"/>
      <c r="W34" s="194"/>
      <c r="X34" s="197"/>
      <c r="Y34" s="188"/>
      <c r="Z34" s="188"/>
      <c r="AA34" s="188"/>
      <c r="AB34" s="188"/>
      <c r="AC34" s="188"/>
      <c r="AD34" s="188"/>
      <c r="AE34" s="188"/>
      <c r="AF34" s="188"/>
      <c r="AG34" s="188"/>
    </row>
    <row r="35" spans="1:33" s="17" customFormat="1" ht="29.25" customHeight="1" thickBot="1" x14ac:dyDescent="0.25">
      <c r="A35" s="188"/>
      <c r="B35" s="147"/>
      <c r="C35" s="189"/>
      <c r="D35" s="147"/>
      <c r="E35" s="147"/>
      <c r="F35" s="147"/>
      <c r="G35" s="180"/>
      <c r="H35" s="180"/>
      <c r="I35" s="180"/>
      <c r="J35" s="148" t="s">
        <v>126</v>
      </c>
      <c r="K35" s="118">
        <f>K34*5</f>
        <v>0</v>
      </c>
      <c r="L35" s="118">
        <f t="shared" ref="L35:M35" si="7">L34*5</f>
        <v>0</v>
      </c>
      <c r="M35" s="118">
        <f t="shared" si="7"/>
        <v>0</v>
      </c>
      <c r="N35" s="147"/>
      <c r="O35" s="147"/>
      <c r="P35" s="147"/>
      <c r="Q35" s="147"/>
      <c r="R35" s="199"/>
      <c r="S35" s="199"/>
      <c r="T35" s="199"/>
      <c r="U35" s="237"/>
      <c r="V35" s="238"/>
      <c r="W35" s="194"/>
      <c r="X35" s="197"/>
      <c r="Y35" s="188"/>
      <c r="Z35" s="188"/>
      <c r="AA35" s="188"/>
      <c r="AB35" s="188"/>
      <c r="AC35" s="188"/>
      <c r="AD35" s="188"/>
      <c r="AE35" s="188"/>
      <c r="AF35" s="188"/>
      <c r="AG35" s="188"/>
    </row>
    <row r="36" spans="1:33" s="17" customFormat="1" ht="29.25" customHeight="1" x14ac:dyDescent="0.25">
      <c r="A36" s="49"/>
      <c r="B36" s="50"/>
      <c r="C36" s="49"/>
      <c r="D36" s="49"/>
      <c r="E36" s="51"/>
      <c r="F36" s="49"/>
      <c r="G36" s="16"/>
      <c r="H36" s="16"/>
      <c r="I36" s="52"/>
      <c r="J36" s="92"/>
      <c r="K36" s="92"/>
      <c r="L36" s="92"/>
      <c r="M36" s="92"/>
      <c r="N36" s="93" t="e">
        <f>N34-N34*0.1</f>
        <v>#REF!</v>
      </c>
      <c r="O36" s="93" t="e">
        <f>O34-O34*0.1</f>
        <v>#REF!</v>
      </c>
      <c r="P36" s="93" t="e">
        <f>P34-P34*0.1</f>
        <v>#REF!</v>
      </c>
      <c r="Q36" s="93" t="e">
        <f>Q34-Q34*0.1</f>
        <v>#REF!</v>
      </c>
      <c r="R36" s="194"/>
      <c r="S36" s="194"/>
      <c r="T36" s="194"/>
      <c r="U36" s="194"/>
      <c r="V36" s="194"/>
      <c r="W36" s="194"/>
      <c r="X36" s="197"/>
      <c r="Y36" s="188"/>
      <c r="Z36" s="188"/>
      <c r="AA36" s="188"/>
      <c r="AB36" s="188"/>
      <c r="AC36" s="188"/>
      <c r="AD36" s="188"/>
      <c r="AE36" s="188"/>
      <c r="AF36" s="188"/>
      <c r="AG36" s="188"/>
    </row>
  </sheetData>
  <sheetProtection algorithmName="SHA-512" hashValue="237IMw3o1Tq6DsTdU9idRKFSO6aC5w6w5ApTIeNfL1Adjjl1Yy6ORX6vYsVRI1rLaUPvmCG+NX1DhI4tf6oJgQ==" saltValue="CHlFQiReVl7OM+Vvmi6gsg==" spinCount="100000" sheet="1" objects="1" scenarios="1"/>
  <mergeCells count="11">
    <mergeCell ref="S30:T30"/>
    <mergeCell ref="S32:T32"/>
    <mergeCell ref="A1:D1"/>
    <mergeCell ref="D3:G3"/>
    <mergeCell ref="J3:J4"/>
    <mergeCell ref="K3:M3"/>
    <mergeCell ref="B3:C3"/>
    <mergeCell ref="H3:I4"/>
    <mergeCell ref="S15:T15"/>
    <mergeCell ref="S19:T19"/>
    <mergeCell ref="S10:T10"/>
  </mergeCells>
  <pageMargins left="0.25" right="0.25" top="0.75" bottom="0.75" header="0.3" footer="0.3"/>
  <pageSetup paperSize="9" scale="59" fitToHeight="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9"/>
  <sheetViews>
    <sheetView workbookViewId="0">
      <selection activeCell="D6" sqref="D6:D8"/>
    </sheetView>
  </sheetViews>
  <sheetFormatPr baseColWidth="10" defaultRowHeight="15" x14ac:dyDescent="0.25"/>
  <cols>
    <col min="2" max="2" width="23.28515625" customWidth="1"/>
    <col min="3" max="3" width="25.140625" customWidth="1"/>
    <col min="4" max="4" width="22.28515625" customWidth="1"/>
    <col min="5" max="5" width="28.85546875" customWidth="1"/>
    <col min="6" max="6" width="32.85546875" customWidth="1"/>
    <col min="7" max="7" width="41" customWidth="1"/>
  </cols>
  <sheetData>
    <row r="2" spans="1:7" x14ac:dyDescent="0.25">
      <c r="B2" s="171" t="s">
        <v>157</v>
      </c>
    </row>
    <row r="3" spans="1:7" ht="15.75" thickBot="1" x14ac:dyDescent="0.3"/>
    <row r="4" spans="1:7" ht="15.75" thickBot="1" x14ac:dyDescent="0.3">
      <c r="A4" s="164" t="s">
        <v>129</v>
      </c>
      <c r="B4" s="168" t="s">
        <v>130</v>
      </c>
      <c r="C4" s="168" t="s">
        <v>131</v>
      </c>
      <c r="D4" s="294" t="s">
        <v>132</v>
      </c>
      <c r="E4" s="295"/>
      <c r="F4" s="168" t="s">
        <v>133</v>
      </c>
    </row>
    <row r="5" spans="1:7" ht="48.75" customHeight="1" thickBot="1" x14ac:dyDescent="0.3">
      <c r="A5" s="284">
        <v>1</v>
      </c>
      <c r="B5" s="284" t="s">
        <v>134</v>
      </c>
      <c r="C5" s="170" t="s">
        <v>135</v>
      </c>
      <c r="D5" s="278"/>
      <c r="E5" s="279"/>
      <c r="F5" s="165">
        <v>0</v>
      </c>
      <c r="G5" s="280" t="s">
        <v>158</v>
      </c>
    </row>
    <row r="6" spans="1:7" ht="58.5" customHeight="1" thickBot="1" x14ac:dyDescent="0.3">
      <c r="A6" s="288"/>
      <c r="B6" s="288"/>
      <c r="C6" s="286" t="s">
        <v>136</v>
      </c>
      <c r="D6" s="286" t="s">
        <v>137</v>
      </c>
      <c r="E6" s="166" t="s">
        <v>138</v>
      </c>
      <c r="F6" s="165">
        <v>0.05</v>
      </c>
      <c r="G6" s="281"/>
    </row>
    <row r="7" spans="1:7" ht="60" customHeight="1" thickBot="1" x14ac:dyDescent="0.3">
      <c r="A7" s="288"/>
      <c r="B7" s="288"/>
      <c r="C7" s="289"/>
      <c r="D7" s="289"/>
      <c r="E7" s="170" t="s">
        <v>139</v>
      </c>
      <c r="F7" s="165">
        <v>0.2</v>
      </c>
      <c r="G7" s="281"/>
    </row>
    <row r="8" spans="1:7" ht="42" customHeight="1" thickBot="1" x14ac:dyDescent="0.3">
      <c r="A8" s="288"/>
      <c r="B8" s="288"/>
      <c r="C8" s="289"/>
      <c r="D8" s="287"/>
      <c r="E8" s="170" t="s">
        <v>140</v>
      </c>
      <c r="F8" s="165">
        <v>0.5</v>
      </c>
      <c r="G8" s="281"/>
    </row>
    <row r="9" spans="1:7" ht="36.75" customHeight="1" thickBot="1" x14ac:dyDescent="0.3">
      <c r="A9" s="285"/>
      <c r="B9" s="285"/>
      <c r="C9" s="287"/>
      <c r="D9" s="278" t="s">
        <v>141</v>
      </c>
      <c r="E9" s="279"/>
      <c r="F9" s="165">
        <v>0</v>
      </c>
      <c r="G9" s="281"/>
    </row>
    <row r="10" spans="1:7" ht="15.75" customHeight="1" thickBot="1" x14ac:dyDescent="0.3">
      <c r="A10" s="284">
        <v>2</v>
      </c>
      <c r="B10" s="284" t="s">
        <v>142</v>
      </c>
      <c r="C10" s="170" t="s">
        <v>143</v>
      </c>
      <c r="D10" s="278" t="s">
        <v>137</v>
      </c>
      <c r="E10" s="279"/>
      <c r="F10" s="165">
        <v>0</v>
      </c>
      <c r="G10" s="281"/>
    </row>
    <row r="11" spans="1:7" ht="33.75" customHeight="1" thickBot="1" x14ac:dyDescent="0.3">
      <c r="A11" s="288"/>
      <c r="B11" s="288"/>
      <c r="C11" s="286" t="s">
        <v>136</v>
      </c>
      <c r="D11" s="278" t="s">
        <v>137</v>
      </c>
      <c r="E11" s="279"/>
      <c r="F11" s="165">
        <v>0.2</v>
      </c>
      <c r="G11" s="281"/>
    </row>
    <row r="12" spans="1:7" ht="41.25" customHeight="1" thickBot="1" x14ac:dyDescent="0.3">
      <c r="A12" s="288"/>
      <c r="B12" s="288"/>
      <c r="C12" s="289"/>
      <c r="D12" s="278" t="s">
        <v>144</v>
      </c>
      <c r="E12" s="279"/>
      <c r="F12" s="165">
        <v>0.05</v>
      </c>
      <c r="G12" s="281"/>
    </row>
    <row r="13" spans="1:7" ht="18.75" customHeight="1" x14ac:dyDescent="0.25">
      <c r="A13" s="288"/>
      <c r="B13" s="288"/>
      <c r="C13" s="289"/>
      <c r="D13" s="290" t="s">
        <v>141</v>
      </c>
      <c r="E13" s="291"/>
      <c r="F13" s="282">
        <v>0</v>
      </c>
      <c r="G13" s="281"/>
    </row>
    <row r="14" spans="1:7" ht="16.5" customHeight="1" thickBot="1" x14ac:dyDescent="0.3">
      <c r="A14" s="285"/>
      <c r="B14" s="285"/>
      <c r="C14" s="287"/>
      <c r="D14" s="292"/>
      <c r="E14" s="293"/>
      <c r="F14" s="283"/>
      <c r="G14" s="281"/>
    </row>
    <row r="15" spans="1:7" ht="31.5" customHeight="1" thickBot="1" x14ac:dyDescent="0.3">
      <c r="A15" s="284">
        <v>3</v>
      </c>
      <c r="B15" s="284" t="s">
        <v>145</v>
      </c>
      <c r="C15" s="286"/>
      <c r="D15" s="278" t="s">
        <v>146</v>
      </c>
      <c r="E15" s="279"/>
      <c r="F15" s="165">
        <v>0.05</v>
      </c>
    </row>
    <row r="16" spans="1:7" ht="30" customHeight="1" thickBot="1" x14ac:dyDescent="0.3">
      <c r="A16" s="285"/>
      <c r="B16" s="285"/>
      <c r="C16" s="287"/>
      <c r="D16" s="278" t="s">
        <v>147</v>
      </c>
      <c r="E16" s="279"/>
      <c r="F16" s="165">
        <v>0</v>
      </c>
    </row>
    <row r="17" spans="1:6" ht="47.25" customHeight="1" thickBot="1" x14ac:dyDescent="0.3">
      <c r="A17" s="169">
        <v>4</v>
      </c>
      <c r="B17" s="167" t="s">
        <v>148</v>
      </c>
      <c r="C17" s="170" t="s">
        <v>149</v>
      </c>
      <c r="D17" s="278" t="s">
        <v>150</v>
      </c>
      <c r="E17" s="279"/>
      <c r="F17" s="170" t="s">
        <v>151</v>
      </c>
    </row>
    <row r="18" spans="1:6" ht="78.75" customHeight="1" thickBot="1" x14ac:dyDescent="0.3">
      <c r="A18" s="169">
        <v>5</v>
      </c>
      <c r="B18" s="167" t="s">
        <v>152</v>
      </c>
      <c r="C18" s="170" t="s">
        <v>149</v>
      </c>
      <c r="D18" s="278" t="s">
        <v>153</v>
      </c>
      <c r="E18" s="279"/>
      <c r="F18" s="170" t="s">
        <v>154</v>
      </c>
    </row>
    <row r="19" spans="1:6" ht="33.75" customHeight="1" thickBot="1" x14ac:dyDescent="0.3">
      <c r="A19" s="169">
        <v>6</v>
      </c>
      <c r="B19" s="167" t="s">
        <v>155</v>
      </c>
      <c r="C19" s="170" t="s">
        <v>149</v>
      </c>
      <c r="D19" s="278" t="s">
        <v>156</v>
      </c>
      <c r="E19" s="279"/>
      <c r="F19" s="165">
        <v>0.1</v>
      </c>
    </row>
  </sheetData>
  <sheetProtection algorithmName="SHA-512" hashValue="U0+Mo0ZB5kV0QrUcAS+ayWJcbAdbxOp/1Tisbl9mys7iJ99i7kU0RtPDtsY0ZBxwYUw9f+FvWIfJLuQrt2REdQ==" saltValue="F/bM9jheiYP67Wp8Bi7agQ==" spinCount="100000" sheet="1" objects="1" scenarios="1"/>
  <mergeCells count="24">
    <mergeCell ref="D4:E4"/>
    <mergeCell ref="A5:A9"/>
    <mergeCell ref="B5:B9"/>
    <mergeCell ref="D5:E5"/>
    <mergeCell ref="C6:C9"/>
    <mergeCell ref="D6:D8"/>
    <mergeCell ref="D9:E9"/>
    <mergeCell ref="A10:A14"/>
    <mergeCell ref="B10:B14"/>
    <mergeCell ref="D10:E10"/>
    <mergeCell ref="C11:C14"/>
    <mergeCell ref="D11:E11"/>
    <mergeCell ref="D12:E12"/>
    <mergeCell ref="D13:E14"/>
    <mergeCell ref="A15:A16"/>
    <mergeCell ref="B15:B16"/>
    <mergeCell ref="C15:C16"/>
    <mergeCell ref="D15:E15"/>
    <mergeCell ref="D16:E16"/>
    <mergeCell ref="D17:E17"/>
    <mergeCell ref="D18:E18"/>
    <mergeCell ref="D19:E19"/>
    <mergeCell ref="G5:G14"/>
    <mergeCell ref="F13:F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Accueil</vt:lpstr>
      <vt:lpstr>Donnees_Entree_Resulats</vt:lpstr>
      <vt:lpstr>Calcul Carbone</vt:lpstr>
      <vt:lpstr>Rabais</vt:lpstr>
      <vt:lpstr>'Calcul Carbone'!Zone_d_impression</vt:lpstr>
      <vt:lpstr>Donnees_Entree_Resulats!Zone_d_impression</vt:lpstr>
    </vt:vector>
  </TitlesOfParts>
  <Company>CHAMBRE D'AGRICULTURE DE BRETAGNE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COLOMBIE Sarah</dc:creator>
  <cp:lastModifiedBy>MYNARD Louise</cp:lastModifiedBy>
  <cp:lastPrinted>2021-01-06T18:39:24Z</cp:lastPrinted>
  <dcterms:created xsi:type="dcterms:W3CDTF">2019-01-17T14:59:59Z</dcterms:created>
  <dcterms:modified xsi:type="dcterms:W3CDTF">2021-07-07T08:43:46Z</dcterms:modified>
</cp:coreProperties>
</file>